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CAA6326B-6836-4217-8AE8-742CDE84AA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 к ИП 2022" sheetId="5" r:id="rId1"/>
    <sheet name="П к ИП 2021" sheetId="1" r:id="rId2"/>
    <sheet name="П к ИП 2020" sheetId="4" r:id="rId3"/>
  </sheets>
  <definedNames>
    <definedName name="_xlnm.Print_Area" localSheetId="2">'П к ИП 2020'!$A$1:$L$82</definedName>
    <definedName name="_xlnm.Print_Area" localSheetId="1">'П к ИП 2021'!$A$1:$L$72</definedName>
    <definedName name="_xlnm.Print_Area" localSheetId="0">'П к ИП 2022'!$A$1:$J$58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5" l="1"/>
  <c r="H51" i="5"/>
  <c r="I51" i="5"/>
  <c r="J51" i="5"/>
  <c r="K51" i="5"/>
  <c r="G46" i="5"/>
  <c r="H46" i="5"/>
  <c r="I46" i="5"/>
  <c r="J46" i="5"/>
  <c r="K46" i="5"/>
  <c r="G41" i="5"/>
  <c r="H41" i="5"/>
  <c r="I41" i="5"/>
  <c r="J41" i="5"/>
  <c r="K41" i="5"/>
  <c r="G39" i="5"/>
  <c r="H39" i="5"/>
  <c r="I39" i="5"/>
  <c r="J39" i="5"/>
  <c r="K39" i="5"/>
  <c r="G34" i="5"/>
  <c r="H34" i="5"/>
  <c r="I34" i="5"/>
  <c r="J34" i="5"/>
  <c r="K34" i="5"/>
  <c r="G29" i="5"/>
  <c r="H29" i="5"/>
  <c r="I29" i="5"/>
  <c r="J29" i="5"/>
  <c r="K29" i="5"/>
  <c r="G24" i="5"/>
  <c r="H24" i="5"/>
  <c r="I24" i="5"/>
  <c r="J24" i="5"/>
  <c r="K24" i="5"/>
  <c r="G21" i="5"/>
  <c r="H21" i="5"/>
  <c r="I21" i="5"/>
  <c r="J21" i="5"/>
  <c r="K21" i="5"/>
  <c r="G18" i="5"/>
  <c r="H18" i="5"/>
  <c r="I18" i="5"/>
  <c r="J18" i="5"/>
  <c r="K18" i="5"/>
  <c r="G13" i="5"/>
  <c r="H13" i="5"/>
  <c r="I13" i="5"/>
  <c r="J13" i="5"/>
  <c r="K13" i="5"/>
  <c r="D55" i="5" l="1"/>
  <c r="C56" i="1" l="1"/>
  <c r="F56" i="1"/>
  <c r="F44" i="1"/>
  <c r="F40" i="1"/>
  <c r="F35" i="1"/>
  <c r="F30" i="1"/>
  <c r="C25" i="1"/>
  <c r="F25" i="1"/>
  <c r="F20" i="1"/>
  <c r="F15" i="1"/>
  <c r="F14" i="1" l="1"/>
  <c r="F50" i="1" s="1"/>
  <c r="F68" i="1"/>
  <c r="E69" i="1"/>
  <c r="C40" i="1"/>
  <c r="C68" i="1" l="1"/>
  <c r="C15" i="1"/>
  <c r="C35" i="1"/>
  <c r="C30" i="1"/>
  <c r="E79" i="4"/>
  <c r="F78" i="4"/>
  <c r="C78" i="4"/>
  <c r="D74" i="4"/>
  <c r="F64" i="4"/>
  <c r="F72" i="4" s="1"/>
  <c r="D64" i="4"/>
  <c r="D72" i="4" s="1"/>
  <c r="C64" i="4"/>
  <c r="C72" i="4" s="1"/>
  <c r="F46" i="4"/>
  <c r="D46" i="4"/>
  <c r="C46" i="4"/>
  <c r="F41" i="4"/>
  <c r="D41" i="4"/>
  <c r="C41" i="4"/>
  <c r="F36" i="4"/>
  <c r="D36" i="4"/>
  <c r="C36" i="4"/>
  <c r="F32" i="4"/>
  <c r="D32" i="4"/>
  <c r="C32" i="4"/>
  <c r="F26" i="4"/>
  <c r="D26" i="4"/>
  <c r="C26" i="4"/>
  <c r="F22" i="4"/>
  <c r="D22" i="4"/>
  <c r="C22" i="4"/>
  <c r="I19" i="4"/>
  <c r="F17" i="4"/>
  <c r="D17" i="4"/>
  <c r="C17" i="4"/>
  <c r="F12" i="4"/>
  <c r="D12" i="4"/>
  <c r="C12" i="4"/>
  <c r="C11" i="4" l="1"/>
  <c r="C57" i="4" s="1"/>
  <c r="C79" i="4" s="1"/>
  <c r="D11" i="4"/>
  <c r="D57" i="4" s="1"/>
  <c r="D79" i="4" s="1"/>
  <c r="F11" i="4"/>
  <c r="F57" i="4" s="1"/>
  <c r="F79" i="4" s="1"/>
  <c r="D68" i="1" l="1"/>
  <c r="D15" i="1"/>
  <c r="D20" i="1"/>
  <c r="D25" i="1"/>
  <c r="D30" i="1"/>
  <c r="D35" i="1"/>
  <c r="D40" i="1"/>
  <c r="D44" i="1"/>
  <c r="C44" i="1"/>
  <c r="F69" i="1" l="1"/>
  <c r="D14" i="1"/>
  <c r="D50" i="1" s="1"/>
  <c r="D69" i="1" l="1"/>
  <c r="C20" i="1"/>
  <c r="C14" i="1" s="1"/>
  <c r="C50" i="1" l="1"/>
  <c r="C69" i="1" s="1"/>
  <c r="I22" i="1"/>
</calcChain>
</file>

<file path=xl/sharedStrings.xml><?xml version="1.0" encoding="utf-8"?>
<sst xmlns="http://schemas.openxmlformats.org/spreadsheetml/2006/main" count="239" uniqueCount="127">
  <si>
    <t>№ п/п по ИП</t>
  </si>
  <si>
    <t>Наименование объекта (мероприятия)</t>
  </si>
  <si>
    <t>Расходы на содержание службы заказчика застройщика</t>
  </si>
  <si>
    <t>сумма</t>
  </si>
  <si>
    <t>коэф-т</t>
  </si>
  <si>
    <t>смр</t>
  </si>
  <si>
    <t>оборудование</t>
  </si>
  <si>
    <t>благоустройство:</t>
  </si>
  <si>
    <t>водоснабжение</t>
  </si>
  <si>
    <t>канализация</t>
  </si>
  <si>
    <t>водоснабжение:</t>
  </si>
  <si>
    <t>канализация:</t>
  </si>
  <si>
    <t>газовые распределительные сети:</t>
  </si>
  <si>
    <t>электроснабжение</t>
  </si>
  <si>
    <t>2.2</t>
  </si>
  <si>
    <t>Установка приборов учета холодного водоснабжения в г. Цхинвал</t>
  </si>
  <si>
    <t>21</t>
  </si>
  <si>
    <t>УТВЕРЖДАЮ</t>
  </si>
  <si>
    <t>Согласовано:</t>
  </si>
  <si>
    <t>Сумма ССР базе</t>
  </si>
  <si>
    <t>коэф на прочие</t>
  </si>
  <si>
    <t>по формуле</t>
  </si>
  <si>
    <t>по ССР больше</t>
  </si>
  <si>
    <t>Сумма технадзорских по ССР</t>
  </si>
  <si>
    <t>9</t>
  </si>
  <si>
    <t>Итого по разделу II:</t>
  </si>
  <si>
    <t>19</t>
  </si>
  <si>
    <t xml:space="preserve"> архитектуры и ЖКХ РЮО</t>
  </si>
  <si>
    <t>11</t>
  </si>
  <si>
    <t>Выполнение работ в соответствии со Сводным планом инженерных сетей и благоустройству улиц г. Цхинвал</t>
  </si>
  <si>
    <t xml:space="preserve">  </t>
  </si>
  <si>
    <t>объем фин-я на 2020г.</t>
  </si>
  <si>
    <t>Строительство мостового перехода на ПК 335+20 автомобильной дороги Гуфта-Квайса</t>
  </si>
  <si>
    <t xml:space="preserve">I. Мероприятия по модернизации дорожной и инженерной инфраструктуры </t>
  </si>
  <si>
    <t>ул. Революции</t>
  </si>
  <si>
    <t>ул. Белинского</t>
  </si>
  <si>
    <t>ул. А.Плиева</t>
  </si>
  <si>
    <t>ул. Целинников</t>
  </si>
  <si>
    <t>ул. Героев(от ДОУ№18 до мкр. Шанхай)</t>
  </si>
  <si>
    <t>ул. Р.Табуева</t>
  </si>
  <si>
    <t>ул. Торговая</t>
  </si>
  <si>
    <t>ул. Кима</t>
  </si>
  <si>
    <t>Устройство площадки для компактирования ТКО</t>
  </si>
  <si>
    <t>Строительство хранилища для Госрезерва РЮО</t>
  </si>
  <si>
    <t>Приобретение техники для обеспечение функционирования полигона ТКО</t>
  </si>
  <si>
    <t>10</t>
  </si>
  <si>
    <t>Обследование гидротехнического сооружения(платина) Зонкарского водохранилища</t>
  </si>
  <si>
    <t>Диагностика Транскавказкой магистрали на территории Республики Южная Осетия</t>
  </si>
  <si>
    <t>Капитальный ремонт водозаборного сооружения водовода Ванат-Цхинвал</t>
  </si>
  <si>
    <t>Резерв средств на оплату услуг по технологическому присоединению( прокладка высоковольтной кабельной линии электропередачи через Рокский тоннель)</t>
  </si>
  <si>
    <t>16</t>
  </si>
  <si>
    <t>Программа строительства жилья в Республики Южная Осетия</t>
  </si>
  <si>
    <t>Строительство многоквартирного жилого дома по ул. Героев, д.118</t>
  </si>
  <si>
    <t>Строительство 75-ти квартирного жилого дома в г.Цхинвал по ул.Бр.Губаевых, д.131</t>
  </si>
  <si>
    <t>Строительство 75-ти квартирного жилого дома в г.Цхинвал по ул. Осетинская, д.207,к.2</t>
  </si>
  <si>
    <t>Строительство 18-ти квартирного жилого дома в п.Знаур по ул.Ленина, д.55,к.3</t>
  </si>
  <si>
    <t>Строительство 18-ти квартирного жилого дома в п.Дзау по ул. Ленина,д.2,к.2</t>
  </si>
  <si>
    <t>Строительство 18-ти квартирного жилого дома в п.Дзау по ул. Ленина,д.2,к.3</t>
  </si>
  <si>
    <t>IV. Организационные и прочие мероприятия</t>
  </si>
  <si>
    <t>20</t>
  </si>
  <si>
    <t>Итого по разделу IV:</t>
  </si>
  <si>
    <t>Итого по разделам I - IV:</t>
  </si>
  <si>
    <t>II. Мероприятия по модернизации социальной инфраструктуры</t>
  </si>
  <si>
    <t>22</t>
  </si>
  <si>
    <t>11.1</t>
  </si>
  <si>
    <t>11.2</t>
  </si>
  <si>
    <t>11.3</t>
  </si>
  <si>
    <t>11.4</t>
  </si>
  <si>
    <t>11.5</t>
  </si>
  <si>
    <t>11.6</t>
  </si>
  <si>
    <t>Итого по разделу 1</t>
  </si>
  <si>
    <t>9.1</t>
  </si>
  <si>
    <t>8.1</t>
  </si>
  <si>
    <t>8.2</t>
  </si>
  <si>
    <t>8.3</t>
  </si>
  <si>
    <t>8.4</t>
  </si>
  <si>
    <t>8.5</t>
  </si>
  <si>
    <t>8.6</t>
  </si>
  <si>
    <t>8.7</t>
  </si>
  <si>
    <t>8.8</t>
  </si>
  <si>
    <t>Строительство здания СОШ №3 г. Цхинвал</t>
  </si>
  <si>
    <t>к договору №______________ от "____" ______________ 20г.</t>
  </si>
  <si>
    <t>Приложение № 1</t>
  </si>
  <si>
    <t>Министр строительства,</t>
  </si>
  <si>
    <t>______________________  Э. Н. Дзагоев</t>
  </si>
  <si>
    <t xml:space="preserve"> </t>
  </si>
  <si>
    <t>Генеральный директор ГУП "УКС" ___________________ Р.Н.Джиоев</t>
  </si>
  <si>
    <t>8.9</t>
  </si>
  <si>
    <t>ул. пер.Нартовская - ул.А.Плиева</t>
  </si>
  <si>
    <t>8.10</t>
  </si>
  <si>
    <t>ул. Плеханова</t>
  </si>
  <si>
    <t>8.11</t>
  </si>
  <si>
    <t>ул. Санакоева</t>
  </si>
  <si>
    <t>8.12</t>
  </si>
  <si>
    <t>ул. Мирная</t>
  </si>
  <si>
    <t>8.13</t>
  </si>
  <si>
    <t>ул. Московская(от Гор. стадиона до с. Хеит)</t>
  </si>
  <si>
    <t>8.14</t>
  </si>
  <si>
    <t>ул. Едисская</t>
  </si>
  <si>
    <t>8.15</t>
  </si>
  <si>
    <t>ул. Шавлохова</t>
  </si>
  <si>
    <t>Реконструкция мостового перехода через р.Б.Лиахва в г.Цхинвал по ул.13 Коммунаров</t>
  </si>
  <si>
    <t>Благоустройство ул. Ленина в г.Квайса</t>
  </si>
  <si>
    <t>Благоустройство ул.Ушыфарс в п. Дзау</t>
  </si>
  <si>
    <t xml:space="preserve">11.1 </t>
  </si>
  <si>
    <t>Строительство 75-квартирного жилого дома в г.Цхинвал по ул.Бр.Губаевых,д.131</t>
  </si>
  <si>
    <t>Стрительство 18-квартирного жилого дома п. Знаур по ул. Ленина,д.55,к3</t>
  </si>
  <si>
    <t>Строительство 75-квартирного жилого дома в г.Цхинвал по ул.Осетинская,д.207,к.1</t>
  </si>
  <si>
    <t>Строительство 75-квартирного жилого дома в г.Цхинвал по ул.Осетинская,д.207,к.2</t>
  </si>
  <si>
    <t>Строительство 75-квартирного жилого дома в г.Цхинвал по ул.Осетинская,д.207,к.3</t>
  </si>
  <si>
    <t>Стрительство 18-квартирного жилого дома п. Знаур по ул. Ленина,д.55,к2</t>
  </si>
  <si>
    <t>11.7</t>
  </si>
  <si>
    <t>11.8</t>
  </si>
  <si>
    <t>11.9</t>
  </si>
  <si>
    <t>15</t>
  </si>
  <si>
    <t>Детский лагерь отдыха в Дауском районе</t>
  </si>
  <si>
    <t>объем фин-я на 2021г.</t>
  </si>
  <si>
    <t>Приложение № 1.1</t>
  </si>
  <si>
    <t xml:space="preserve">Итого по разделу </t>
  </si>
  <si>
    <t xml:space="preserve">Генеральный директор ГУП "УКС" ___________________ </t>
  </si>
  <si>
    <t xml:space="preserve">УТВЕРЖДАЮ </t>
  </si>
  <si>
    <t xml:space="preserve">Государственный заказчик </t>
  </si>
  <si>
    <t>____________________/_____________/</t>
  </si>
  <si>
    <t>"___"___________ 202____г.</t>
  </si>
  <si>
    <t>Приложение № 1 к типовой форме договора, утвержденной Приказом Министерства строительства, архитектуры и жилищно-коммунального хозяйства Республики Южная Осетия от 23.03.2026 № 6-ОП</t>
  </si>
  <si>
    <t>Стоимость работ ГУП «Управление капитального строительства» по объектам Инвестиционной программы содействия социально-экономическому развитию Республики Южная Осетия на 2026-2028 годы</t>
  </si>
  <si>
    <t>объем фин-я на 20___г.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</si>
</sst>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0_р_._-;\-* #,##0.000_р_._-;_-* &quot;-&quot;??_р_._-;_-@_-"/>
    <numFmt numFmtId="167" formatCode="_-* #,##0.000_р_._-;\-* #,##0.000_р_._-;_-* &quot;-&quot;???_р_._-;_-@_-"/>
    <numFmt numFmtId="168" formatCode="_-* #,##0.0000_р_._-;\-* #,##0.0000_р_._-;_-* &quot;-&quot;??_р_._-;_-@_-"/>
    <numFmt numFmtId="169" formatCode="_-* #,##0.00000_р_._-;\-* #,##0.00000_р_._-;_-* &quot;-&quot;??_р_._-;_-@_-"/>
    <numFmt numFmtId="170" formatCode="_-* #,##0.00000\ _₽_-;\-* #,##0.00000\ _₽_-;_-* &quot;-&quot;??\ _₽_-;_-@_-"/>
    <numFmt numFmtId="171" formatCode="_-* #,##0.000000_р_._-;\-* #,##0.000000_р_._-;_-* &quot;-&quot;??_р_._-;_-@_-"/>
    <numFmt numFmtId="172" formatCode="0.00000"/>
    <numFmt numFmtId="173" formatCode="#,##0.00000"/>
    <numFmt numFmtId="174" formatCode="0.0000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9" tint="0.59999389629810485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12" fillId="3" borderId="0" applyNumberFormat="0" applyBorder="0" applyAlignment="0" applyProtection="0"/>
  </cellStyleXfs>
  <cellXfs count="112">
    <xf numFmtId="0" fontId="0" fillId="0" borderId="0" xfId="0"/>
    <xf numFmtId="0" fontId="1" fillId="0" borderId="0" xfId="0" applyFont="1"/>
    <xf numFmtId="167" fontId="0" fillId="0" borderId="0" xfId="0" applyNumberFormat="1"/>
    <xf numFmtId="0" fontId="0" fillId="0" borderId="1" xfId="0" applyBorder="1" applyAlignment="1">
      <alignment horizontal="center" vertical="center"/>
    </xf>
    <xf numFmtId="0" fontId="5" fillId="0" borderId="0" xfId="0" applyFont="1"/>
    <xf numFmtId="0" fontId="0" fillId="0" borderId="2" xfId="0" applyBorder="1" applyAlignment="1">
      <alignment horizontal="center" vertical="center"/>
    </xf>
    <xf numFmtId="49" fontId="6" fillId="0" borderId="4" xfId="0" applyNumberFormat="1" applyFont="1" applyBorder="1" applyAlignment="1">
      <alignment vertical="center"/>
    </xf>
    <xf numFmtId="49" fontId="6" fillId="0" borderId="5" xfId="0" applyNumberFormat="1" applyFont="1" applyBorder="1" applyAlignment="1">
      <alignment vertical="center"/>
    </xf>
    <xf numFmtId="169" fontId="6" fillId="2" borderId="1" xfId="1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165" fontId="6" fillId="2" borderId="1" xfId="1" applyFont="1" applyFill="1" applyBorder="1" applyAlignment="1">
      <alignment vertical="center"/>
    </xf>
    <xf numFmtId="0" fontId="5" fillId="2" borderId="0" xfId="0" applyFont="1" applyFill="1"/>
    <xf numFmtId="49" fontId="5" fillId="2" borderId="1" xfId="0" applyNumberFormat="1" applyFont="1" applyFill="1" applyBorder="1" applyAlignment="1">
      <alignment vertical="center"/>
    </xf>
    <xf numFmtId="169" fontId="8" fillId="2" borderId="1" xfId="1" applyNumberFormat="1" applyFont="1" applyFill="1" applyBorder="1" applyAlignment="1">
      <alignment vertical="center"/>
    </xf>
    <xf numFmtId="169" fontId="6" fillId="2" borderId="1" xfId="0" applyNumberFormat="1" applyFont="1" applyFill="1" applyBorder="1" applyAlignment="1">
      <alignment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vertical="center" wrapText="1"/>
    </xf>
    <xf numFmtId="49" fontId="5" fillId="2" borderId="0" xfId="0" applyNumberFormat="1" applyFont="1" applyFill="1" applyAlignment="1">
      <alignment vertical="center"/>
    </xf>
    <xf numFmtId="0" fontId="6" fillId="2" borderId="0" xfId="0" applyFont="1" applyFill="1"/>
    <xf numFmtId="49" fontId="9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5" fontId="9" fillId="2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10" fontId="9" fillId="2" borderId="1" xfId="0" applyNumberFormat="1" applyFont="1" applyFill="1" applyBorder="1" applyAlignment="1">
      <alignment horizontal="center" vertical="center"/>
    </xf>
    <xf numFmtId="165" fontId="8" fillId="2" borderId="1" xfId="1" applyFont="1" applyFill="1" applyBorder="1" applyAlignment="1">
      <alignment vertical="center"/>
    </xf>
    <xf numFmtId="169" fontId="9" fillId="2" borderId="1" xfId="1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5" fontId="7" fillId="2" borderId="1" xfId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left" vertical="center" wrapText="1"/>
    </xf>
    <xf numFmtId="170" fontId="8" fillId="2" borderId="1" xfId="0" applyNumberFormat="1" applyFont="1" applyFill="1" applyBorder="1" applyAlignment="1">
      <alignment horizontal="center" vertical="center" wrapText="1"/>
    </xf>
    <xf numFmtId="169" fontId="11" fillId="2" borderId="1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168" fontId="9" fillId="2" borderId="1" xfId="1" applyNumberFormat="1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67" fontId="0" fillId="0" borderId="0" xfId="0" applyNumberForma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6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71" fontId="9" fillId="2" borderId="1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9" fontId="9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12" fillId="3" borderId="1" xfId="2" applyNumberForma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0" xfId="0" applyFont="1"/>
    <xf numFmtId="172" fontId="6" fillId="2" borderId="1" xfId="0" applyNumberFormat="1" applyFont="1" applyFill="1" applyBorder="1" applyAlignment="1">
      <alignment horizontal="center" vertical="center"/>
    </xf>
    <xf numFmtId="170" fontId="1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169" fontId="5" fillId="2" borderId="1" xfId="1" applyNumberFormat="1" applyFont="1" applyFill="1" applyBorder="1" applyAlignment="1">
      <alignment vertical="center"/>
    </xf>
    <xf numFmtId="166" fontId="5" fillId="2" borderId="1" xfId="1" applyNumberFormat="1" applyFont="1" applyFill="1" applyBorder="1" applyAlignment="1">
      <alignment vertical="center"/>
    </xf>
    <xf numFmtId="165" fontId="5" fillId="2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168" fontId="5" fillId="2" borderId="1" xfId="1" applyNumberFormat="1" applyFont="1" applyFill="1" applyBorder="1" applyAlignment="1">
      <alignment vertical="center"/>
    </xf>
    <xf numFmtId="169" fontId="14" fillId="2" borderId="1" xfId="1" applyNumberFormat="1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69" fontId="16" fillId="2" borderId="1" xfId="1" applyNumberFormat="1" applyFont="1" applyFill="1" applyBorder="1" applyAlignment="1">
      <alignment vertical="center"/>
    </xf>
    <xf numFmtId="169" fontId="17" fillId="2" borderId="1" xfId="1" applyNumberFormat="1" applyFont="1" applyFill="1" applyBorder="1" applyAlignment="1">
      <alignment vertical="center"/>
    </xf>
    <xf numFmtId="165" fontId="9" fillId="2" borderId="1" xfId="1" applyFont="1" applyFill="1" applyBorder="1" applyAlignment="1">
      <alignment horizontal="center" vertical="center" wrapText="1"/>
    </xf>
    <xf numFmtId="165" fontId="9" fillId="2" borderId="1" xfId="1" applyFont="1" applyFill="1" applyBorder="1" applyAlignment="1">
      <alignment horizontal="left" vertical="center" wrapText="1"/>
    </xf>
    <xf numFmtId="173" fontId="8" fillId="2" borderId="1" xfId="0" applyNumberFormat="1" applyFont="1" applyFill="1" applyBorder="1" applyAlignment="1">
      <alignment horizontal="center" vertical="center"/>
    </xf>
    <xf numFmtId="173" fontId="5" fillId="2" borderId="1" xfId="0" applyNumberFormat="1" applyFont="1" applyFill="1" applyBorder="1" applyAlignment="1">
      <alignment horizontal="center" vertical="center" wrapText="1"/>
    </xf>
    <xf numFmtId="173" fontId="5" fillId="0" borderId="0" xfId="0" applyNumberFormat="1" applyFont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 wrapText="1"/>
    </xf>
    <xf numFmtId="173" fontId="6" fillId="2" borderId="1" xfId="0" applyNumberFormat="1" applyFont="1" applyFill="1" applyBorder="1" applyAlignment="1">
      <alignment horizontal="center" vertical="center" wrapText="1"/>
    </xf>
    <xf numFmtId="173" fontId="0" fillId="0" borderId="0" xfId="0" applyNumberFormat="1"/>
    <xf numFmtId="174" fontId="0" fillId="0" borderId="0" xfId="0" applyNumberFormat="1"/>
    <xf numFmtId="173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20" fillId="2" borderId="0" xfId="0" applyNumberFormat="1" applyFont="1" applyFill="1" applyAlignment="1">
      <alignment horizontal="center" vertical="center"/>
    </xf>
    <xf numFmtId="49" fontId="20" fillId="2" borderId="0" xfId="0" applyNumberFormat="1" applyFont="1" applyFill="1" applyAlignment="1">
      <alignment vertical="center" wrapText="1"/>
    </xf>
    <xf numFmtId="0" fontId="20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wrapText="1"/>
    </xf>
    <xf numFmtId="0" fontId="19" fillId="0" borderId="0" xfId="0" applyFont="1" applyAlignment="1">
      <alignment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wrapText="1"/>
    </xf>
    <xf numFmtId="0" fontId="19" fillId="0" borderId="8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Финансовый" xfId="1" builtinId="3"/>
    <cellStyle name="Хороший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1"/>
  <sheetViews>
    <sheetView tabSelected="1" view="pageBreakPreview" zoomScaleSheetLayoutView="100" workbookViewId="0">
      <selection activeCell="E14" sqref="E14"/>
    </sheetView>
  </sheetViews>
  <sheetFormatPr defaultRowHeight="15" x14ac:dyDescent="0.25"/>
  <cols>
    <col min="1" max="1" width="7.7109375" style="4" customWidth="1"/>
    <col min="2" max="2" width="47" style="4" customWidth="1"/>
    <col min="3" max="3" width="19.42578125" style="4" customWidth="1"/>
    <col min="4" max="4" width="19.42578125" style="4" hidden="1" customWidth="1"/>
    <col min="5" max="5" width="16" style="4" customWidth="1"/>
    <col min="6" max="6" width="18.5703125" style="11" customWidth="1"/>
    <col min="7" max="7" width="10" hidden="1" customWidth="1"/>
    <col min="8" max="8" width="12.5703125" hidden="1" customWidth="1"/>
    <col min="9" max="9" width="9.7109375" hidden="1" customWidth="1"/>
    <col min="10" max="10" width="0" hidden="1" customWidth="1"/>
    <col min="11" max="11" width="10.7109375" hidden="1" customWidth="1"/>
    <col min="12" max="12" width="12.5703125" hidden="1" customWidth="1"/>
    <col min="13" max="13" width="13.85546875" customWidth="1"/>
    <col min="14" max="14" width="9.5703125" bestFit="1" customWidth="1"/>
  </cols>
  <sheetData>
    <row r="1" spans="1:23" ht="15" customHeight="1" x14ac:dyDescent="0.25">
      <c r="A1" s="11"/>
      <c r="B1" s="11"/>
      <c r="C1" s="99" t="s">
        <v>124</v>
      </c>
      <c r="D1" s="100"/>
      <c r="E1" s="100"/>
      <c r="F1" s="100"/>
      <c r="G1" s="100"/>
      <c r="H1" s="100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</row>
    <row r="2" spans="1:23" ht="71.25" customHeight="1" x14ac:dyDescent="0.25">
      <c r="A2" s="11"/>
      <c r="B2" s="11"/>
      <c r="C2" s="100"/>
      <c r="D2" s="100"/>
      <c r="E2" s="100"/>
      <c r="F2" s="100"/>
      <c r="G2" s="100"/>
      <c r="H2" s="100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</row>
    <row r="3" spans="1:23" x14ac:dyDescent="0.25">
      <c r="A3" s="11"/>
      <c r="B3" s="11"/>
      <c r="C3" s="11"/>
      <c r="D3" s="11"/>
      <c r="E3" s="11"/>
    </row>
    <row r="4" spans="1:23" ht="28.5" customHeight="1" x14ac:dyDescent="0.25">
      <c r="A4" s="11" t="s">
        <v>120</v>
      </c>
      <c r="B4" s="11"/>
      <c r="C4" s="11" t="s">
        <v>85</v>
      </c>
      <c r="D4" s="11"/>
      <c r="E4" s="11"/>
    </row>
    <row r="5" spans="1:23" ht="38.25" customHeight="1" x14ac:dyDescent="0.25">
      <c r="A5" s="11" t="s">
        <v>121</v>
      </c>
      <c r="B5" s="11"/>
      <c r="C5" s="11"/>
      <c r="D5" s="11"/>
      <c r="E5" s="11"/>
    </row>
    <row r="6" spans="1:23" ht="15.75" customHeight="1" x14ac:dyDescent="0.25">
      <c r="A6" s="11" t="s">
        <v>122</v>
      </c>
      <c r="B6" s="11"/>
      <c r="C6" s="11"/>
      <c r="D6" s="11"/>
      <c r="E6" s="11"/>
    </row>
    <row r="7" spans="1:23" ht="15.75" customHeight="1" x14ac:dyDescent="0.25">
      <c r="A7" s="11" t="s">
        <v>123</v>
      </c>
      <c r="B7" s="11"/>
      <c r="C7" s="11"/>
      <c r="D7" s="11"/>
      <c r="E7" s="11"/>
    </row>
    <row r="8" spans="1:23" ht="48.75" customHeight="1" x14ac:dyDescent="0.25">
      <c r="A8" s="104" t="s">
        <v>125</v>
      </c>
      <c r="B8" s="105"/>
      <c r="C8" s="105"/>
      <c r="D8" s="105"/>
      <c r="E8" s="105"/>
      <c r="F8" s="105"/>
    </row>
    <row r="9" spans="1:23" ht="30" customHeight="1" x14ac:dyDescent="0.25">
      <c r="A9" s="106" t="s">
        <v>0</v>
      </c>
      <c r="B9" s="107" t="s">
        <v>1</v>
      </c>
      <c r="C9" s="106" t="s">
        <v>126</v>
      </c>
      <c r="D9" s="56" t="s">
        <v>19</v>
      </c>
      <c r="E9" s="106" t="s">
        <v>2</v>
      </c>
      <c r="F9" s="106"/>
      <c r="G9" s="38" t="s">
        <v>20</v>
      </c>
      <c r="H9" s="39" t="s">
        <v>23</v>
      </c>
      <c r="I9" s="40"/>
      <c r="J9" s="40"/>
    </row>
    <row r="10" spans="1:23" x14ac:dyDescent="0.25">
      <c r="A10" s="106"/>
      <c r="B10" s="107"/>
      <c r="C10" s="106"/>
      <c r="D10" s="56"/>
      <c r="E10" s="57" t="s">
        <v>4</v>
      </c>
      <c r="F10" s="57" t="s">
        <v>3</v>
      </c>
      <c r="G10" s="41"/>
      <c r="H10" s="42"/>
      <c r="I10" s="40"/>
      <c r="J10" s="40"/>
    </row>
    <row r="11" spans="1:23" x14ac:dyDescent="0.25">
      <c r="A11" s="101"/>
      <c r="B11" s="101"/>
      <c r="C11" s="101"/>
      <c r="D11" s="101"/>
      <c r="E11" s="101"/>
      <c r="F11" s="101"/>
      <c r="G11" s="41"/>
      <c r="H11" s="42"/>
      <c r="I11" s="40"/>
      <c r="J11" s="40"/>
    </row>
    <row r="12" spans="1:23" x14ac:dyDescent="0.25">
      <c r="A12" s="19"/>
      <c r="B12" s="33"/>
      <c r="C12" s="86"/>
      <c r="D12" s="86"/>
      <c r="E12" s="86"/>
      <c r="F12" s="86"/>
      <c r="G12" s="41"/>
      <c r="H12" s="42"/>
      <c r="I12" s="40"/>
      <c r="J12" s="40"/>
    </row>
    <row r="13" spans="1:23" x14ac:dyDescent="0.25">
      <c r="A13" s="89"/>
      <c r="B13" s="84"/>
      <c r="C13" s="87"/>
      <c r="D13" s="87"/>
      <c r="E13" s="87"/>
      <c r="F13" s="87"/>
      <c r="G13" s="87">
        <f t="shared" ref="G13:K13" si="0">SUM(G14:G17)</f>
        <v>0</v>
      </c>
      <c r="H13" s="87">
        <f t="shared" si="0"/>
        <v>0</v>
      </c>
      <c r="I13" s="87">
        <f t="shared" si="0"/>
        <v>0</v>
      </c>
      <c r="J13" s="87">
        <f t="shared" si="0"/>
        <v>0</v>
      </c>
      <c r="K13" s="87">
        <f t="shared" si="0"/>
        <v>0</v>
      </c>
      <c r="L13" s="87"/>
      <c r="M13" s="91"/>
    </row>
    <row r="14" spans="1:23" x14ac:dyDescent="0.25">
      <c r="A14" s="56"/>
      <c r="B14" s="85"/>
      <c r="C14" s="88"/>
      <c r="D14" s="56"/>
      <c r="E14" s="57"/>
      <c r="F14" s="87"/>
      <c r="G14" s="41"/>
      <c r="H14" s="42"/>
      <c r="I14" s="40"/>
      <c r="J14" s="40"/>
      <c r="M14" s="91"/>
    </row>
    <row r="15" spans="1:23" x14ac:dyDescent="0.25">
      <c r="A15" s="56"/>
      <c r="B15" s="85"/>
      <c r="C15" s="87"/>
      <c r="D15" s="56"/>
      <c r="E15" s="57"/>
      <c r="F15" s="87"/>
      <c r="G15" s="41"/>
      <c r="H15" s="42"/>
      <c r="I15" s="40"/>
      <c r="J15" s="40"/>
      <c r="M15" s="91"/>
    </row>
    <row r="16" spans="1:23" x14ac:dyDescent="0.25">
      <c r="A16" s="56"/>
      <c r="B16" s="85"/>
      <c r="C16" s="87"/>
      <c r="D16" s="56"/>
      <c r="E16" s="57"/>
      <c r="F16" s="87"/>
      <c r="G16" s="41"/>
      <c r="H16" s="42"/>
      <c r="I16" s="40"/>
      <c r="J16" s="40"/>
      <c r="M16" s="91"/>
    </row>
    <row r="17" spans="1:13" x14ac:dyDescent="0.25">
      <c r="A17" s="56"/>
      <c r="B17" s="85"/>
      <c r="C17" s="87"/>
      <c r="D17" s="56"/>
      <c r="E17" s="57"/>
      <c r="F17" s="87"/>
      <c r="G17" s="41"/>
      <c r="H17" s="42"/>
      <c r="I17" s="40"/>
      <c r="J17" s="40"/>
      <c r="M17" s="91"/>
    </row>
    <row r="18" spans="1:13" x14ac:dyDescent="0.25">
      <c r="A18" s="89"/>
      <c r="B18" s="84"/>
      <c r="C18" s="87"/>
      <c r="D18" s="87"/>
      <c r="E18" s="87"/>
      <c r="F18" s="87"/>
      <c r="G18" s="87">
        <f t="shared" ref="G18:K18" si="1">SUM(G19:G20)</f>
        <v>0</v>
      </c>
      <c r="H18" s="87">
        <f t="shared" si="1"/>
        <v>0</v>
      </c>
      <c r="I18" s="87">
        <f t="shared" si="1"/>
        <v>0</v>
      </c>
      <c r="J18" s="87">
        <f t="shared" si="1"/>
        <v>0</v>
      </c>
      <c r="K18" s="87">
        <f t="shared" si="1"/>
        <v>0</v>
      </c>
      <c r="L18" s="87"/>
      <c r="M18" s="91"/>
    </row>
    <row r="19" spans="1:13" x14ac:dyDescent="0.25">
      <c r="A19" s="56"/>
      <c r="B19" s="85"/>
      <c r="C19" s="87"/>
      <c r="D19" s="56"/>
      <c r="E19" s="57"/>
      <c r="F19" s="87"/>
      <c r="G19" s="41"/>
      <c r="H19" s="42"/>
      <c r="I19" s="40"/>
      <c r="J19" s="40"/>
      <c r="M19" s="91"/>
    </row>
    <row r="20" spans="1:13" x14ac:dyDescent="0.25">
      <c r="A20" s="56"/>
      <c r="B20" s="85"/>
      <c r="C20" s="87"/>
      <c r="D20" s="56"/>
      <c r="E20" s="57"/>
      <c r="F20" s="87"/>
      <c r="G20" s="41"/>
      <c r="H20" s="42"/>
      <c r="I20" s="40"/>
      <c r="J20" s="40"/>
      <c r="M20" s="91"/>
    </row>
    <row r="21" spans="1:13" x14ac:dyDescent="0.25">
      <c r="A21" s="89"/>
      <c r="B21" s="84"/>
      <c r="C21" s="87"/>
      <c r="D21" s="87"/>
      <c r="E21" s="87"/>
      <c r="F21" s="87"/>
      <c r="G21" s="87">
        <f t="shared" ref="G21:K21" si="2">SUM(G22:G23)</f>
        <v>0</v>
      </c>
      <c r="H21" s="87">
        <f t="shared" si="2"/>
        <v>0</v>
      </c>
      <c r="I21" s="87">
        <f t="shared" si="2"/>
        <v>0</v>
      </c>
      <c r="J21" s="87">
        <f t="shared" si="2"/>
        <v>0</v>
      </c>
      <c r="K21" s="87">
        <f t="shared" si="2"/>
        <v>0</v>
      </c>
      <c r="L21" s="87"/>
      <c r="M21" s="91"/>
    </row>
    <row r="22" spans="1:13" x14ac:dyDescent="0.25">
      <c r="A22" s="56"/>
      <c r="B22" s="85"/>
      <c r="C22" s="87"/>
      <c r="D22" s="56"/>
      <c r="E22" s="57"/>
      <c r="F22" s="87"/>
      <c r="G22" s="41"/>
      <c r="H22" s="42"/>
      <c r="I22" s="40"/>
      <c r="J22" s="40"/>
      <c r="M22" s="91"/>
    </row>
    <row r="23" spans="1:13" x14ac:dyDescent="0.25">
      <c r="A23" s="56"/>
      <c r="B23" s="85"/>
      <c r="C23" s="87"/>
      <c r="D23" s="56"/>
      <c r="E23" s="57"/>
      <c r="F23" s="87"/>
      <c r="G23" s="41"/>
      <c r="H23" s="42"/>
      <c r="I23" s="40"/>
      <c r="J23" s="40"/>
      <c r="M23" s="91"/>
    </row>
    <row r="24" spans="1:13" x14ac:dyDescent="0.25">
      <c r="A24" s="89"/>
      <c r="B24" s="84"/>
      <c r="C24" s="87"/>
      <c r="D24" s="87"/>
      <c r="E24" s="87"/>
      <c r="F24" s="87"/>
      <c r="G24" s="87">
        <f t="shared" ref="G24:K24" si="3">SUM(G25:G28)</f>
        <v>0</v>
      </c>
      <c r="H24" s="87">
        <f t="shared" si="3"/>
        <v>0</v>
      </c>
      <c r="I24" s="87">
        <f t="shared" si="3"/>
        <v>0</v>
      </c>
      <c r="J24" s="87">
        <f t="shared" si="3"/>
        <v>0</v>
      </c>
      <c r="K24" s="87">
        <f t="shared" si="3"/>
        <v>0</v>
      </c>
      <c r="L24" s="87"/>
      <c r="M24" s="91"/>
    </row>
    <row r="25" spans="1:13" x14ac:dyDescent="0.25">
      <c r="A25" s="56"/>
      <c r="B25" s="85"/>
      <c r="C25" s="87"/>
      <c r="D25" s="56"/>
      <c r="E25" s="57"/>
      <c r="F25" s="87"/>
      <c r="G25" s="41"/>
      <c r="H25" s="42"/>
      <c r="I25" s="40"/>
      <c r="J25" s="40"/>
      <c r="M25" s="91"/>
    </row>
    <row r="26" spans="1:13" x14ac:dyDescent="0.25">
      <c r="A26" s="56"/>
      <c r="B26" s="85"/>
      <c r="C26" s="87"/>
      <c r="D26" s="56"/>
      <c r="E26" s="57"/>
      <c r="F26" s="87"/>
      <c r="G26" s="41"/>
      <c r="H26" s="42"/>
      <c r="I26" s="40"/>
      <c r="J26" s="40"/>
      <c r="M26" s="91"/>
    </row>
    <row r="27" spans="1:13" x14ac:dyDescent="0.25">
      <c r="A27" s="56"/>
      <c r="B27" s="85"/>
      <c r="C27" s="87"/>
      <c r="D27" s="56"/>
      <c r="E27" s="57"/>
      <c r="F27" s="87"/>
      <c r="G27" s="41"/>
      <c r="H27" s="42"/>
      <c r="I27" s="40"/>
      <c r="J27" s="40"/>
      <c r="M27" s="91"/>
    </row>
    <row r="28" spans="1:13" x14ac:dyDescent="0.25">
      <c r="A28" s="56"/>
      <c r="B28" s="85"/>
      <c r="C28" s="87"/>
      <c r="D28" s="56"/>
      <c r="E28" s="57"/>
      <c r="F28" s="87"/>
      <c r="G28" s="41"/>
      <c r="H28" s="42"/>
      <c r="I28" s="40"/>
      <c r="J28" s="40"/>
      <c r="M28" s="91"/>
    </row>
    <row r="29" spans="1:13" x14ac:dyDescent="0.25">
      <c r="A29" s="89"/>
      <c r="B29" s="84"/>
      <c r="C29" s="87"/>
      <c r="D29" s="87"/>
      <c r="E29" s="87"/>
      <c r="F29" s="87"/>
      <c r="G29" s="87">
        <f t="shared" ref="G29:K29" si="4">SUM(G30:G33)</f>
        <v>0</v>
      </c>
      <c r="H29" s="87">
        <f t="shared" si="4"/>
        <v>0</v>
      </c>
      <c r="I29" s="87">
        <f t="shared" si="4"/>
        <v>0</v>
      </c>
      <c r="J29" s="87">
        <f t="shared" si="4"/>
        <v>0</v>
      </c>
      <c r="K29" s="87">
        <f t="shared" si="4"/>
        <v>0</v>
      </c>
      <c r="L29" s="87"/>
      <c r="M29" s="91"/>
    </row>
    <row r="30" spans="1:13" x14ac:dyDescent="0.25">
      <c r="A30" s="56"/>
      <c r="B30" s="85"/>
      <c r="C30" s="87"/>
      <c r="D30" s="56"/>
      <c r="E30" s="57"/>
      <c r="F30" s="87"/>
      <c r="G30" s="41"/>
      <c r="H30" s="42"/>
      <c r="I30" s="40"/>
      <c r="J30" s="40"/>
      <c r="M30" s="91"/>
    </row>
    <row r="31" spans="1:13" x14ac:dyDescent="0.25">
      <c r="A31" s="56"/>
      <c r="B31" s="85"/>
      <c r="C31" s="87"/>
      <c r="D31" s="56"/>
      <c r="E31" s="57"/>
      <c r="F31" s="87"/>
      <c r="G31" s="41"/>
      <c r="H31" s="42"/>
      <c r="I31" s="40"/>
      <c r="J31" s="40"/>
      <c r="M31" s="91"/>
    </row>
    <row r="32" spans="1:13" x14ac:dyDescent="0.25">
      <c r="A32" s="56"/>
      <c r="B32" s="85"/>
      <c r="C32" s="87"/>
      <c r="D32" s="56"/>
      <c r="E32" s="57"/>
      <c r="F32" s="87"/>
      <c r="G32" s="41"/>
      <c r="H32" s="42"/>
      <c r="I32" s="40"/>
      <c r="J32" s="40"/>
      <c r="M32" s="91"/>
    </row>
    <row r="33" spans="1:13" x14ac:dyDescent="0.25">
      <c r="A33" s="56"/>
      <c r="B33" s="85"/>
      <c r="C33" s="87"/>
      <c r="D33" s="56"/>
      <c r="E33" s="57"/>
      <c r="F33" s="87"/>
      <c r="G33" s="41"/>
      <c r="H33" s="42"/>
      <c r="I33" s="40"/>
      <c r="J33" s="40"/>
      <c r="M33" s="91"/>
    </row>
    <row r="34" spans="1:13" x14ac:dyDescent="0.25">
      <c r="A34" s="89"/>
      <c r="B34" s="84"/>
      <c r="C34" s="87"/>
      <c r="D34" s="87"/>
      <c r="E34" s="87"/>
      <c r="F34" s="87"/>
      <c r="G34" s="87">
        <f t="shared" ref="G34:K34" si="5">SUM(G35:G38)</f>
        <v>0</v>
      </c>
      <c r="H34" s="87">
        <f t="shared" si="5"/>
        <v>0</v>
      </c>
      <c r="I34" s="87">
        <f t="shared" si="5"/>
        <v>0</v>
      </c>
      <c r="J34" s="87">
        <f t="shared" si="5"/>
        <v>0</v>
      </c>
      <c r="K34" s="87">
        <f t="shared" si="5"/>
        <v>0</v>
      </c>
      <c r="L34" s="87"/>
      <c r="M34" s="91"/>
    </row>
    <row r="35" spans="1:13" x14ac:dyDescent="0.25">
      <c r="A35" s="56"/>
      <c r="B35" s="85"/>
      <c r="C35" s="87"/>
      <c r="D35" s="56"/>
      <c r="E35" s="57"/>
      <c r="F35" s="87"/>
      <c r="G35" s="41"/>
      <c r="H35" s="42"/>
      <c r="I35" s="40"/>
      <c r="J35" s="40"/>
      <c r="M35" s="91"/>
    </row>
    <row r="36" spans="1:13" x14ac:dyDescent="0.25">
      <c r="A36" s="56"/>
      <c r="B36" s="85"/>
      <c r="C36" s="87"/>
      <c r="D36" s="56"/>
      <c r="E36" s="57"/>
      <c r="F36" s="87"/>
      <c r="G36" s="41"/>
      <c r="H36" s="42"/>
      <c r="I36" s="40"/>
      <c r="J36" s="40"/>
      <c r="M36" s="91"/>
    </row>
    <row r="37" spans="1:13" x14ac:dyDescent="0.25">
      <c r="A37" s="56"/>
      <c r="B37" s="85"/>
      <c r="C37" s="87"/>
      <c r="D37" s="56"/>
      <c r="E37" s="57"/>
      <c r="F37" s="87"/>
      <c r="G37" s="41"/>
      <c r="H37" s="42"/>
      <c r="I37" s="40"/>
      <c r="J37" s="40"/>
      <c r="M37" s="91"/>
    </row>
    <row r="38" spans="1:13" x14ac:dyDescent="0.25">
      <c r="A38" s="56"/>
      <c r="B38" s="85"/>
      <c r="C38" s="87"/>
      <c r="D38" s="56"/>
      <c r="E38" s="57"/>
      <c r="F38" s="87"/>
      <c r="G38" s="41"/>
      <c r="H38" s="42"/>
      <c r="I38" s="40"/>
      <c r="J38" s="40"/>
      <c r="M38" s="91"/>
    </row>
    <row r="39" spans="1:13" x14ac:dyDescent="0.25">
      <c r="A39" s="89"/>
      <c r="B39" s="84"/>
      <c r="C39" s="87"/>
      <c r="D39" s="87"/>
      <c r="E39" s="87"/>
      <c r="F39" s="87"/>
      <c r="G39" s="87">
        <f t="shared" ref="G39:K39" si="6">SUM(G40:G40)</f>
        <v>0</v>
      </c>
      <c r="H39" s="87">
        <f t="shared" si="6"/>
        <v>0</v>
      </c>
      <c r="I39" s="87">
        <f t="shared" si="6"/>
        <v>0</v>
      </c>
      <c r="J39" s="87">
        <f t="shared" si="6"/>
        <v>0</v>
      </c>
      <c r="K39" s="87">
        <f t="shared" si="6"/>
        <v>0</v>
      </c>
      <c r="L39" s="87"/>
      <c r="M39" s="91"/>
    </row>
    <row r="40" spans="1:13" x14ac:dyDescent="0.25">
      <c r="A40" s="56"/>
      <c r="B40" s="85"/>
      <c r="C40" s="87"/>
      <c r="D40" s="56"/>
      <c r="E40" s="93"/>
      <c r="F40" s="87"/>
      <c r="G40" s="41"/>
      <c r="H40" s="42"/>
      <c r="I40" s="40"/>
      <c r="J40" s="40"/>
      <c r="M40" s="91"/>
    </row>
    <row r="41" spans="1:13" x14ac:dyDescent="0.25">
      <c r="A41" s="89"/>
      <c r="B41" s="84"/>
      <c r="C41" s="87"/>
      <c r="D41" s="87"/>
      <c r="E41" s="87"/>
      <c r="F41" s="87"/>
      <c r="G41" s="87">
        <f t="shared" ref="G41:K41" si="7">SUM(G42:G45)</f>
        <v>0</v>
      </c>
      <c r="H41" s="87">
        <f t="shared" si="7"/>
        <v>0</v>
      </c>
      <c r="I41" s="87">
        <f t="shared" si="7"/>
        <v>0</v>
      </c>
      <c r="J41" s="87">
        <f t="shared" si="7"/>
        <v>0</v>
      </c>
      <c r="K41" s="87">
        <f t="shared" si="7"/>
        <v>0</v>
      </c>
      <c r="L41" s="87"/>
      <c r="M41" s="91"/>
    </row>
    <row r="42" spans="1:13" x14ac:dyDescent="0.25">
      <c r="A42" s="56"/>
      <c r="B42" s="85"/>
      <c r="C42" s="87"/>
      <c r="D42" s="56"/>
      <c r="E42" s="57"/>
      <c r="F42" s="87"/>
      <c r="G42" s="41"/>
      <c r="H42" s="42"/>
      <c r="I42" s="40"/>
      <c r="J42" s="40"/>
      <c r="M42" s="91"/>
    </row>
    <row r="43" spans="1:13" x14ac:dyDescent="0.25">
      <c r="A43" s="56"/>
      <c r="B43" s="85"/>
      <c r="C43" s="87"/>
      <c r="D43" s="56"/>
      <c r="E43" s="57"/>
      <c r="F43" s="87"/>
      <c r="G43" s="41"/>
      <c r="H43" s="42"/>
      <c r="I43" s="40"/>
      <c r="J43" s="40"/>
      <c r="M43" s="91"/>
    </row>
    <row r="44" spans="1:13" x14ac:dyDescent="0.25">
      <c r="A44" s="56"/>
      <c r="B44" s="85"/>
      <c r="C44" s="87"/>
      <c r="D44" s="56"/>
      <c r="E44" s="57"/>
      <c r="F44" s="87"/>
      <c r="G44" s="41"/>
      <c r="H44" s="42"/>
      <c r="I44" s="40"/>
      <c r="J44" s="40"/>
      <c r="M44" s="91"/>
    </row>
    <row r="45" spans="1:13" x14ac:dyDescent="0.25">
      <c r="A45" s="56"/>
      <c r="B45" s="85"/>
      <c r="C45" s="87"/>
      <c r="D45" s="56"/>
      <c r="E45" s="57"/>
      <c r="F45" s="87"/>
      <c r="G45" s="41"/>
      <c r="H45" s="42"/>
      <c r="I45" s="40"/>
      <c r="J45" s="40"/>
      <c r="M45" s="91"/>
    </row>
    <row r="46" spans="1:13" x14ac:dyDescent="0.25">
      <c r="A46" s="89"/>
      <c r="B46" s="84"/>
      <c r="C46" s="87"/>
      <c r="D46" s="87"/>
      <c r="E46" s="87"/>
      <c r="F46" s="87"/>
      <c r="G46" s="87">
        <f t="shared" ref="G46:K46" si="8">SUM(G47:G50)</f>
        <v>0</v>
      </c>
      <c r="H46" s="87">
        <f t="shared" si="8"/>
        <v>0</v>
      </c>
      <c r="I46" s="87">
        <f t="shared" si="8"/>
        <v>0</v>
      </c>
      <c r="J46" s="87">
        <f t="shared" si="8"/>
        <v>0</v>
      </c>
      <c r="K46" s="87">
        <f t="shared" si="8"/>
        <v>0</v>
      </c>
      <c r="L46" s="87"/>
      <c r="M46" s="91"/>
    </row>
    <row r="47" spans="1:13" x14ac:dyDescent="0.25">
      <c r="A47" s="56"/>
      <c r="B47" s="85"/>
      <c r="C47" s="87"/>
      <c r="D47" s="56"/>
      <c r="E47" s="57"/>
      <c r="F47" s="87"/>
      <c r="G47" s="41"/>
      <c r="H47" s="42"/>
      <c r="I47" s="40"/>
      <c r="J47" s="40"/>
      <c r="M47" s="91"/>
    </row>
    <row r="48" spans="1:13" x14ac:dyDescent="0.25">
      <c r="A48" s="56"/>
      <c r="B48" s="85"/>
      <c r="C48" s="87"/>
      <c r="D48" s="56"/>
      <c r="E48" s="57"/>
      <c r="F48" s="87"/>
      <c r="G48" s="41"/>
      <c r="H48" s="42"/>
      <c r="I48" s="40"/>
      <c r="J48" s="40"/>
      <c r="M48" s="91"/>
    </row>
    <row r="49" spans="1:13" x14ac:dyDescent="0.25">
      <c r="A49" s="56"/>
      <c r="B49" s="85"/>
      <c r="C49" s="87"/>
      <c r="D49" s="56"/>
      <c r="E49" s="57"/>
      <c r="F49" s="87"/>
      <c r="G49" s="41"/>
      <c r="H49" s="42"/>
      <c r="I49" s="40"/>
      <c r="J49" s="40"/>
      <c r="M49" s="91"/>
    </row>
    <row r="50" spans="1:13" x14ac:dyDescent="0.25">
      <c r="A50" s="56"/>
      <c r="B50" s="85"/>
      <c r="C50" s="87"/>
      <c r="D50" s="56"/>
      <c r="E50" s="57"/>
      <c r="F50" s="87"/>
      <c r="G50" s="41"/>
      <c r="H50" s="42"/>
      <c r="I50" s="40"/>
      <c r="J50" s="40"/>
      <c r="M50" s="91"/>
    </row>
    <row r="51" spans="1:13" x14ac:dyDescent="0.25">
      <c r="A51" s="89"/>
      <c r="B51" s="84"/>
      <c r="C51" s="87"/>
      <c r="D51" s="87"/>
      <c r="E51" s="87"/>
      <c r="F51" s="87"/>
      <c r="G51" s="87">
        <f t="shared" ref="G51:K51" si="9">SUM(G52:G54)</f>
        <v>0</v>
      </c>
      <c r="H51" s="87">
        <f t="shared" si="9"/>
        <v>0</v>
      </c>
      <c r="I51" s="87">
        <f t="shared" si="9"/>
        <v>0</v>
      </c>
      <c r="J51" s="87">
        <f t="shared" si="9"/>
        <v>0</v>
      </c>
      <c r="K51" s="87">
        <f t="shared" si="9"/>
        <v>0</v>
      </c>
      <c r="L51" s="87"/>
      <c r="M51" s="91"/>
    </row>
    <row r="52" spans="1:13" x14ac:dyDescent="0.25">
      <c r="A52" s="56"/>
      <c r="B52" s="85"/>
      <c r="C52" s="87"/>
      <c r="D52" s="56"/>
      <c r="E52" s="57"/>
      <c r="F52" s="87"/>
      <c r="G52" s="41"/>
      <c r="H52" s="42"/>
      <c r="I52" s="40"/>
      <c r="J52" s="40"/>
      <c r="M52" s="91"/>
    </row>
    <row r="53" spans="1:13" x14ac:dyDescent="0.25">
      <c r="A53" s="56"/>
      <c r="B53" s="85"/>
      <c r="C53" s="87"/>
      <c r="D53" s="56"/>
      <c r="E53" s="57"/>
      <c r="F53" s="87"/>
      <c r="G53" s="41"/>
      <c r="H53" s="42"/>
      <c r="I53" s="40"/>
      <c r="J53" s="40"/>
      <c r="M53" s="91"/>
    </row>
    <row r="54" spans="1:13" x14ac:dyDescent="0.25">
      <c r="A54" s="56"/>
      <c r="B54" s="85"/>
      <c r="C54" s="87"/>
      <c r="D54" s="56"/>
      <c r="E54" s="57"/>
      <c r="F54" s="87"/>
      <c r="G54" s="41"/>
      <c r="H54" s="42"/>
      <c r="I54" s="40"/>
      <c r="J54" s="40"/>
      <c r="M54" s="91"/>
    </row>
    <row r="55" spans="1:13" x14ac:dyDescent="0.25">
      <c r="A55" s="102" t="s">
        <v>118</v>
      </c>
      <c r="B55" s="103"/>
      <c r="C55" s="90"/>
      <c r="D55" s="90">
        <f>D51+D46+D41+D39+D34+D29+D24+D21+D18+D13</f>
        <v>0</v>
      </c>
      <c r="E55" s="90"/>
      <c r="F55" s="90"/>
      <c r="G55" s="41"/>
      <c r="H55" s="42"/>
      <c r="I55" s="40"/>
      <c r="J55" s="40"/>
      <c r="L55" s="92"/>
      <c r="M55" s="91"/>
    </row>
    <row r="56" spans="1:13" ht="12" customHeight="1" x14ac:dyDescent="0.25">
      <c r="A56" s="95"/>
      <c r="B56" s="96"/>
      <c r="C56" s="17"/>
      <c r="D56" s="17"/>
      <c r="E56" s="17"/>
      <c r="F56" s="17"/>
      <c r="G56" s="5"/>
      <c r="H56" s="3"/>
      <c r="I56" s="40"/>
      <c r="J56" s="40"/>
      <c r="M56" s="91"/>
    </row>
    <row r="57" spans="1:13" ht="15.75" x14ac:dyDescent="0.25">
      <c r="A57" s="97" t="s">
        <v>18</v>
      </c>
      <c r="B57" s="98"/>
      <c r="C57" s="11"/>
      <c r="D57" s="11"/>
      <c r="E57" s="11"/>
      <c r="G57" s="41"/>
      <c r="H57" s="42"/>
      <c r="I57" s="40"/>
      <c r="J57" s="40"/>
      <c r="M57" s="91"/>
    </row>
    <row r="58" spans="1:13" ht="33.75" customHeight="1" x14ac:dyDescent="0.25">
      <c r="A58" s="98" t="s">
        <v>119</v>
      </c>
      <c r="B58" s="98"/>
      <c r="C58" s="11"/>
      <c r="D58" s="11"/>
      <c r="E58" s="11"/>
      <c r="G58" s="41"/>
      <c r="H58" s="42"/>
      <c r="I58" s="40"/>
      <c r="J58" s="40"/>
      <c r="M58" s="91"/>
    </row>
    <row r="59" spans="1:13" ht="64.5" customHeight="1" x14ac:dyDescent="0.25">
      <c r="A59" s="11"/>
      <c r="B59" s="11"/>
      <c r="C59" s="11"/>
      <c r="D59" s="11"/>
      <c r="E59" s="11"/>
      <c r="G59" s="41"/>
      <c r="H59" s="42"/>
      <c r="I59" s="40"/>
      <c r="J59" s="40"/>
    </row>
    <row r="60" spans="1:13" ht="21.75" customHeight="1" x14ac:dyDescent="0.25">
      <c r="A60" s="11"/>
      <c r="B60" s="11"/>
      <c r="C60" s="11"/>
      <c r="D60" s="11"/>
      <c r="E60" s="11"/>
      <c r="G60" s="41"/>
      <c r="H60" s="42"/>
      <c r="I60" s="40"/>
      <c r="J60" s="40"/>
    </row>
    <row r="61" spans="1:13" ht="24" customHeight="1" x14ac:dyDescent="0.25">
      <c r="G61" s="6"/>
      <c r="H61" s="7"/>
      <c r="I61" s="40"/>
      <c r="J61" s="40"/>
    </row>
  </sheetData>
  <mergeCells count="8">
    <mergeCell ref="C1:H2"/>
    <mergeCell ref="A11:F11"/>
    <mergeCell ref="A55:B55"/>
    <mergeCell ref="A8:F8"/>
    <mergeCell ref="A9:A10"/>
    <mergeCell ref="B9:B10"/>
    <mergeCell ref="C9:C10"/>
    <mergeCell ref="E9:F9"/>
  </mergeCells>
  <pageMargins left="0.62992125984251968" right="0.23622047244094491" top="0.74803149606299213" bottom="0.74803149606299213" header="0.31496062992125984" footer="0.31496062992125984"/>
  <pageSetup paperSize="9" scale="73" orientation="portrait" r:id="rId1"/>
  <rowBreaks count="1" manualBreakCount="1">
    <brk id="5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5"/>
  <sheetViews>
    <sheetView view="pageBreakPreview" zoomScaleSheetLayoutView="100" workbookViewId="0">
      <selection activeCell="C15" sqref="C15"/>
    </sheetView>
  </sheetViews>
  <sheetFormatPr defaultRowHeight="15" x14ac:dyDescent="0.25"/>
  <cols>
    <col min="1" max="1" width="6.5703125" style="4" customWidth="1"/>
    <col min="2" max="2" width="47" style="4" customWidth="1"/>
    <col min="3" max="3" width="19.42578125" style="4" customWidth="1"/>
    <col min="4" max="4" width="8.7109375" style="4" hidden="1" customWidth="1"/>
    <col min="5" max="5" width="16" style="4" customWidth="1"/>
    <col min="6" max="6" width="18.85546875" style="11" customWidth="1"/>
    <col min="7" max="7" width="10" hidden="1" customWidth="1"/>
    <col min="8" max="8" width="12.5703125" hidden="1" customWidth="1"/>
    <col min="9" max="9" width="9.7109375" hidden="1" customWidth="1"/>
    <col min="10" max="10" width="0" hidden="1" customWidth="1"/>
    <col min="11" max="11" width="10.7109375" hidden="1" customWidth="1"/>
    <col min="12" max="12" width="9.7109375" bestFit="1" customWidth="1"/>
    <col min="13" max="13" width="17.42578125" customWidth="1"/>
    <col min="14" max="14" width="9.5703125" bestFit="1" customWidth="1"/>
  </cols>
  <sheetData>
    <row r="1" spans="1:10" x14ac:dyDescent="0.25">
      <c r="A1" s="11" t="s">
        <v>17</v>
      </c>
      <c r="B1" s="11"/>
      <c r="C1" s="11" t="s">
        <v>117</v>
      </c>
      <c r="D1" s="11"/>
    </row>
    <row r="2" spans="1:10" x14ac:dyDescent="0.25">
      <c r="A2" s="11" t="s">
        <v>83</v>
      </c>
      <c r="B2" s="11"/>
      <c r="C2" s="11" t="s">
        <v>81</v>
      </c>
      <c r="D2" s="11"/>
    </row>
    <row r="3" spans="1:10" x14ac:dyDescent="0.25">
      <c r="A3" s="11" t="s">
        <v>27</v>
      </c>
      <c r="B3" s="11"/>
      <c r="C3" s="11"/>
      <c r="D3" s="11"/>
      <c r="E3" s="11"/>
    </row>
    <row r="4" spans="1:10" x14ac:dyDescent="0.25">
      <c r="A4" s="11" t="s">
        <v>84</v>
      </c>
      <c r="B4" s="11"/>
      <c r="C4" s="11" t="s">
        <v>85</v>
      </c>
      <c r="D4" s="11"/>
      <c r="E4" s="11"/>
    </row>
    <row r="5" spans="1:10" ht="12.75" customHeight="1" x14ac:dyDescent="0.25">
      <c r="A5" s="11"/>
      <c r="B5" s="11"/>
      <c r="C5" s="11"/>
      <c r="D5" s="11"/>
      <c r="E5" s="11"/>
    </row>
    <row r="6" spans="1:10" ht="10.5" customHeight="1" x14ac:dyDescent="0.25">
      <c r="A6" s="11"/>
      <c r="B6" s="11"/>
      <c r="C6" s="11"/>
      <c r="D6" s="11"/>
      <c r="E6" s="11"/>
    </row>
    <row r="7" spans="1:10" ht="30" customHeight="1" x14ac:dyDescent="0.25">
      <c r="A7" s="106" t="s">
        <v>0</v>
      </c>
      <c r="B7" s="107" t="s">
        <v>1</v>
      </c>
      <c r="C7" s="106" t="s">
        <v>116</v>
      </c>
      <c r="D7" s="56" t="s">
        <v>19</v>
      </c>
      <c r="E7" s="106" t="s">
        <v>2</v>
      </c>
      <c r="F7" s="106"/>
      <c r="G7" s="38" t="s">
        <v>20</v>
      </c>
      <c r="H7" s="39" t="s">
        <v>23</v>
      </c>
      <c r="I7" s="40"/>
      <c r="J7" s="40"/>
    </row>
    <row r="8" spans="1:10" x14ac:dyDescent="0.25">
      <c r="A8" s="106"/>
      <c r="B8" s="107"/>
      <c r="C8" s="106"/>
      <c r="D8" s="56"/>
      <c r="E8" s="57" t="s">
        <v>4</v>
      </c>
      <c r="F8" s="57" t="s">
        <v>3</v>
      </c>
      <c r="G8" s="41"/>
      <c r="H8" s="42"/>
      <c r="I8" s="40"/>
      <c r="J8" s="40"/>
    </row>
    <row r="9" spans="1:10" ht="21" customHeight="1" x14ac:dyDescent="0.25">
      <c r="A9" s="109" t="s">
        <v>33</v>
      </c>
      <c r="B9" s="109"/>
      <c r="C9" s="109"/>
      <c r="D9" s="109"/>
      <c r="E9" s="109"/>
      <c r="F9" s="109"/>
      <c r="G9" s="41"/>
      <c r="H9" s="42"/>
      <c r="I9" s="40"/>
      <c r="J9" s="40"/>
    </row>
    <row r="10" spans="1:10" ht="33.75" customHeight="1" x14ac:dyDescent="0.25">
      <c r="A10" s="58">
        <v>3</v>
      </c>
      <c r="B10" s="75" t="s">
        <v>101</v>
      </c>
      <c r="C10" s="83">
        <v>48000</v>
      </c>
      <c r="D10" s="58"/>
      <c r="E10" s="58">
        <v>2.14</v>
      </c>
      <c r="F10" s="66">
        <v>1598.83</v>
      </c>
      <c r="G10" s="41"/>
      <c r="H10" s="42"/>
      <c r="I10" s="40"/>
      <c r="J10" s="40"/>
    </row>
    <row r="11" spans="1:10" ht="32.25" customHeight="1" x14ac:dyDescent="0.25">
      <c r="A11" s="58">
        <v>4</v>
      </c>
      <c r="B11" s="51" t="s">
        <v>32</v>
      </c>
      <c r="C11" s="83">
        <v>17000</v>
      </c>
      <c r="D11" s="66"/>
      <c r="E11" s="78">
        <v>2.14</v>
      </c>
      <c r="F11" s="66">
        <v>457.58</v>
      </c>
      <c r="G11" s="41"/>
      <c r="H11" s="42"/>
      <c r="I11" s="40"/>
      <c r="J11" s="40"/>
    </row>
    <row r="12" spans="1:10" ht="32.25" hidden="1" customHeight="1" x14ac:dyDescent="0.25">
      <c r="A12" s="58">
        <v>6</v>
      </c>
      <c r="B12" s="51" t="s">
        <v>102</v>
      </c>
      <c r="C12" s="83"/>
      <c r="D12" s="66"/>
      <c r="E12" s="78">
        <v>2.14</v>
      </c>
      <c r="F12" s="66"/>
      <c r="G12" s="41"/>
      <c r="H12" s="42"/>
      <c r="I12" s="40"/>
      <c r="J12" s="40"/>
    </row>
    <row r="13" spans="1:10" ht="32.25" customHeight="1" x14ac:dyDescent="0.25">
      <c r="A13" s="58">
        <v>7</v>
      </c>
      <c r="B13" s="51" t="s">
        <v>103</v>
      </c>
      <c r="C13" s="83">
        <v>86615.58</v>
      </c>
      <c r="D13" s="66"/>
      <c r="E13" s="78">
        <v>2.14</v>
      </c>
      <c r="F13" s="66">
        <v>2358.2399999999998</v>
      </c>
      <c r="G13" s="41"/>
      <c r="H13" s="42"/>
      <c r="I13" s="40"/>
      <c r="J13" s="40"/>
    </row>
    <row r="14" spans="1:10" ht="42.75" customHeight="1" x14ac:dyDescent="0.25">
      <c r="A14" s="58">
        <v>8</v>
      </c>
      <c r="B14" s="68" t="s">
        <v>29</v>
      </c>
      <c r="C14" s="66">
        <f>C15+C20+C25+C30+C35+C40+C44</f>
        <v>238875.23</v>
      </c>
      <c r="D14" s="66" t="e">
        <f>D15+D20+D25+D30+D35+D40+D44+#REF!+D5</f>
        <v>#REF!</v>
      </c>
      <c r="E14" s="66"/>
      <c r="F14" s="66">
        <f>F15+F20+F25+F30+F35+F40+F44</f>
        <v>6972.3600000000006</v>
      </c>
      <c r="G14" s="41"/>
      <c r="H14" s="42"/>
      <c r="I14" s="40"/>
      <c r="J14" s="40"/>
    </row>
    <row r="15" spans="1:10" x14ac:dyDescent="0.25">
      <c r="A15" s="79" t="s">
        <v>87</v>
      </c>
      <c r="B15" s="69" t="s">
        <v>88</v>
      </c>
      <c r="C15" s="8">
        <f t="shared" ref="C15" si="0">C16+C17+C18+C19</f>
        <v>32858.79</v>
      </c>
      <c r="D15" s="8">
        <f t="shared" ref="D15" si="1">D16+D17+D18+D19</f>
        <v>764.53399999999999</v>
      </c>
      <c r="E15" s="8"/>
      <c r="F15" s="8">
        <f>F16+F17+F18+F19</f>
        <v>961.71</v>
      </c>
      <c r="G15" s="41"/>
      <c r="H15" s="42"/>
      <c r="I15" s="40"/>
      <c r="J15" s="40"/>
    </row>
    <row r="16" spans="1:10" x14ac:dyDescent="0.25">
      <c r="A16" s="70"/>
      <c r="B16" s="71" t="s">
        <v>10</v>
      </c>
      <c r="C16" s="82">
        <v>4073.8</v>
      </c>
      <c r="D16" s="73">
        <v>330.67399999999998</v>
      </c>
      <c r="E16" s="57">
        <v>2.14</v>
      </c>
      <c r="F16" s="82">
        <v>118.73</v>
      </c>
      <c r="G16" s="41">
        <v>11.45</v>
      </c>
      <c r="H16" s="42">
        <v>82.65</v>
      </c>
      <c r="I16" s="40"/>
      <c r="J16" s="40"/>
    </row>
    <row r="17" spans="1:12" x14ac:dyDescent="0.25">
      <c r="A17" s="70"/>
      <c r="B17" s="71" t="s">
        <v>11</v>
      </c>
      <c r="C17" s="82">
        <v>5408.45</v>
      </c>
      <c r="D17" s="73">
        <v>433.86</v>
      </c>
      <c r="E17" s="57">
        <v>2.14</v>
      </c>
      <c r="F17" s="82">
        <v>157.63</v>
      </c>
      <c r="G17" s="41">
        <v>11.45</v>
      </c>
      <c r="H17" s="42">
        <v>107.11</v>
      </c>
      <c r="I17" s="40"/>
      <c r="J17" s="40"/>
    </row>
    <row r="18" spans="1:12" x14ac:dyDescent="0.25">
      <c r="A18" s="70"/>
      <c r="B18" s="71" t="s">
        <v>12</v>
      </c>
      <c r="C18" s="82">
        <v>1909.01</v>
      </c>
      <c r="D18" s="73"/>
      <c r="E18" s="57">
        <v>2.14</v>
      </c>
      <c r="F18" s="82">
        <v>55.64</v>
      </c>
      <c r="G18" s="41"/>
      <c r="H18" s="42"/>
      <c r="I18" s="40"/>
      <c r="J18" s="40"/>
    </row>
    <row r="19" spans="1:12" x14ac:dyDescent="0.25">
      <c r="A19" s="70"/>
      <c r="B19" s="71" t="s">
        <v>7</v>
      </c>
      <c r="C19" s="82">
        <v>21467.53</v>
      </c>
      <c r="D19" s="74"/>
      <c r="E19" s="57">
        <v>2.14</v>
      </c>
      <c r="F19" s="82">
        <v>629.71</v>
      </c>
      <c r="G19" s="41"/>
      <c r="H19" s="42"/>
      <c r="I19" s="40"/>
      <c r="J19" s="40"/>
    </row>
    <row r="20" spans="1:12" x14ac:dyDescent="0.25">
      <c r="A20" s="79" t="s">
        <v>89</v>
      </c>
      <c r="B20" s="75" t="s">
        <v>90</v>
      </c>
      <c r="C20" s="8">
        <f>C24+C21+C22+C23</f>
        <v>11262.45</v>
      </c>
      <c r="D20" s="8">
        <f t="shared" ref="D20" si="2">D24+D21+D22+D23</f>
        <v>507.35900000000004</v>
      </c>
      <c r="E20" s="8"/>
      <c r="F20" s="8">
        <f>F24+F21+F22+F23</f>
        <v>329.02</v>
      </c>
      <c r="G20" s="41"/>
      <c r="H20" s="42"/>
      <c r="I20" s="40"/>
      <c r="J20" s="40"/>
    </row>
    <row r="21" spans="1:12" x14ac:dyDescent="0.25">
      <c r="A21" s="70"/>
      <c r="B21" s="71" t="s">
        <v>10</v>
      </c>
      <c r="C21" s="82">
        <v>1882.03</v>
      </c>
      <c r="D21" s="73">
        <v>220.44900000000001</v>
      </c>
      <c r="E21" s="57">
        <v>2.14</v>
      </c>
      <c r="F21" s="82">
        <v>54.85</v>
      </c>
      <c r="G21" s="41">
        <v>11.45</v>
      </c>
      <c r="H21" s="43">
        <v>55.1</v>
      </c>
      <c r="I21" s="40"/>
      <c r="J21" s="40"/>
    </row>
    <row r="22" spans="1:12" x14ac:dyDescent="0.25">
      <c r="A22" s="70"/>
      <c r="B22" s="71" t="s">
        <v>11</v>
      </c>
      <c r="C22" s="82">
        <v>1318.69</v>
      </c>
      <c r="D22" s="73">
        <v>257.67</v>
      </c>
      <c r="E22" s="57">
        <v>2.14</v>
      </c>
      <c r="F22" s="82">
        <v>38.43</v>
      </c>
      <c r="G22" s="41">
        <v>11.45</v>
      </c>
      <c r="H22" s="42">
        <v>64.349999999999994</v>
      </c>
      <c r="I22" s="44">
        <f>D22*2.14/100*1.02*11.45</f>
        <v>64.399617702</v>
      </c>
      <c r="J22" s="40" t="s">
        <v>21</v>
      </c>
      <c r="L22" s="2"/>
    </row>
    <row r="23" spans="1:12" x14ac:dyDescent="0.25">
      <c r="A23" s="70"/>
      <c r="B23" s="71" t="s">
        <v>12</v>
      </c>
      <c r="C23" s="82">
        <v>1416.71</v>
      </c>
      <c r="D23" s="73">
        <v>29.24</v>
      </c>
      <c r="E23" s="57">
        <v>2.14</v>
      </c>
      <c r="F23" s="82">
        <v>42.07</v>
      </c>
      <c r="G23" s="41">
        <v>11.45</v>
      </c>
      <c r="H23" s="42">
        <v>7.33</v>
      </c>
      <c r="I23" s="40"/>
      <c r="J23" s="40"/>
    </row>
    <row r="24" spans="1:12" x14ac:dyDescent="0.25">
      <c r="A24" s="70"/>
      <c r="B24" s="71" t="s">
        <v>7</v>
      </c>
      <c r="C24" s="82">
        <v>6645.02</v>
      </c>
      <c r="D24" s="73"/>
      <c r="E24" s="57">
        <v>2.14</v>
      </c>
      <c r="F24" s="82">
        <v>193.67</v>
      </c>
      <c r="G24" s="41"/>
      <c r="H24" s="42"/>
      <c r="I24" s="40"/>
      <c r="J24" s="40"/>
    </row>
    <row r="25" spans="1:12" s="1" customFormat="1" x14ac:dyDescent="0.25">
      <c r="A25" s="79" t="s">
        <v>91</v>
      </c>
      <c r="B25" s="69" t="s">
        <v>92</v>
      </c>
      <c r="C25" s="8">
        <f>C26+C27+C28+C29</f>
        <v>39000.67</v>
      </c>
      <c r="D25" s="8">
        <f t="shared" ref="D25" si="3">D29+D26+D27</f>
        <v>540.98860000000002</v>
      </c>
      <c r="E25" s="8"/>
      <c r="F25" s="8">
        <f>F29+F26+F27+F28</f>
        <v>1146.8399999999999</v>
      </c>
      <c r="G25" s="45"/>
      <c r="H25" s="46"/>
      <c r="I25" s="47"/>
      <c r="J25" s="47"/>
    </row>
    <row r="26" spans="1:12" x14ac:dyDescent="0.25">
      <c r="A26" s="70"/>
      <c r="B26" s="71" t="s">
        <v>10</v>
      </c>
      <c r="C26" s="82">
        <v>4801.22</v>
      </c>
      <c r="D26" s="73">
        <v>233.6087</v>
      </c>
      <c r="E26" s="57">
        <v>2.14</v>
      </c>
      <c r="F26" s="82">
        <v>139.93</v>
      </c>
      <c r="G26" s="41">
        <v>9.99</v>
      </c>
      <c r="H26" s="42">
        <v>50.94</v>
      </c>
      <c r="I26" s="40"/>
      <c r="J26" s="40"/>
    </row>
    <row r="27" spans="1:12" x14ac:dyDescent="0.25">
      <c r="A27" s="70"/>
      <c r="B27" s="71" t="s">
        <v>11</v>
      </c>
      <c r="C27" s="82">
        <v>4385.0200000000004</v>
      </c>
      <c r="D27" s="76">
        <v>307.37990000000002</v>
      </c>
      <c r="E27" s="57">
        <v>2.14</v>
      </c>
      <c r="F27" s="82">
        <v>127.8</v>
      </c>
      <c r="G27" s="41">
        <v>9.99</v>
      </c>
      <c r="H27" s="42">
        <v>67.03</v>
      </c>
      <c r="I27" s="40"/>
      <c r="J27" s="40"/>
    </row>
    <row r="28" spans="1:12" x14ac:dyDescent="0.25">
      <c r="A28" s="70"/>
      <c r="B28" s="71" t="s">
        <v>12</v>
      </c>
      <c r="C28" s="82">
        <v>8443.89</v>
      </c>
      <c r="D28" s="76"/>
      <c r="E28" s="57">
        <v>2.14</v>
      </c>
      <c r="F28" s="82">
        <v>252.23</v>
      </c>
      <c r="G28" s="41"/>
      <c r="H28" s="42"/>
      <c r="I28" s="40"/>
      <c r="J28" s="40"/>
    </row>
    <row r="29" spans="1:12" x14ac:dyDescent="0.25">
      <c r="A29" s="70"/>
      <c r="B29" s="71" t="s">
        <v>7</v>
      </c>
      <c r="C29" s="82">
        <v>21370.54</v>
      </c>
      <c r="D29" s="73"/>
      <c r="E29" s="57">
        <v>2.14</v>
      </c>
      <c r="F29" s="82">
        <v>626.88</v>
      </c>
      <c r="G29" s="41"/>
      <c r="H29" s="42"/>
      <c r="I29" s="40"/>
      <c r="J29" s="40"/>
    </row>
    <row r="30" spans="1:12" s="1" customFormat="1" x14ac:dyDescent="0.25">
      <c r="A30" s="79" t="s">
        <v>93</v>
      </c>
      <c r="B30" s="69" t="s">
        <v>94</v>
      </c>
      <c r="C30" s="8">
        <f>C31+C32+C33+C34</f>
        <v>28702.469999999998</v>
      </c>
      <c r="D30" s="8" t="e">
        <f>D34+D31+D32+#REF!+D33</f>
        <v>#REF!</v>
      </c>
      <c r="E30" s="8"/>
      <c r="F30" s="8">
        <f>F31+F32+F33+F34</f>
        <v>847.48</v>
      </c>
      <c r="G30" s="45"/>
      <c r="H30" s="46"/>
      <c r="I30" s="47"/>
      <c r="J30" s="47"/>
    </row>
    <row r="31" spans="1:12" x14ac:dyDescent="0.25">
      <c r="A31" s="70"/>
      <c r="B31" s="71" t="s">
        <v>10</v>
      </c>
      <c r="C31" s="82">
        <v>2086.9</v>
      </c>
      <c r="D31" s="76">
        <v>86.066699999999997</v>
      </c>
      <c r="E31" s="57">
        <v>2.14</v>
      </c>
      <c r="F31" s="82">
        <v>60.82</v>
      </c>
      <c r="G31" s="41">
        <v>9.99</v>
      </c>
      <c r="H31" s="42">
        <v>18.77</v>
      </c>
      <c r="I31" s="40"/>
      <c r="J31" s="40"/>
    </row>
    <row r="32" spans="1:12" x14ac:dyDescent="0.25">
      <c r="A32" s="70"/>
      <c r="B32" s="71" t="s">
        <v>11</v>
      </c>
      <c r="C32" s="82">
        <v>2740.78</v>
      </c>
      <c r="D32" s="76">
        <v>110.65649999999999</v>
      </c>
      <c r="E32" s="57">
        <v>2.14</v>
      </c>
      <c r="F32" s="82">
        <v>79.88</v>
      </c>
      <c r="G32" s="41">
        <v>9.99</v>
      </c>
      <c r="H32" s="42">
        <v>24.13</v>
      </c>
      <c r="I32" s="40"/>
      <c r="J32" s="40"/>
    </row>
    <row r="33" spans="1:18" x14ac:dyDescent="0.25">
      <c r="A33" s="70"/>
      <c r="B33" s="71" t="s">
        <v>12</v>
      </c>
      <c r="C33" s="82">
        <v>7106.19</v>
      </c>
      <c r="D33" s="76"/>
      <c r="E33" s="57">
        <v>2.14</v>
      </c>
      <c r="F33" s="82">
        <v>214.03</v>
      </c>
      <c r="G33" s="41"/>
      <c r="H33" s="42"/>
      <c r="I33" s="40"/>
      <c r="J33" s="40"/>
    </row>
    <row r="34" spans="1:18" x14ac:dyDescent="0.25">
      <c r="A34" s="70"/>
      <c r="B34" s="71" t="s">
        <v>7</v>
      </c>
      <c r="C34" s="82">
        <v>16768.599999999999</v>
      </c>
      <c r="D34" s="74"/>
      <c r="E34" s="57">
        <v>2.14</v>
      </c>
      <c r="F34" s="82">
        <v>492.75</v>
      </c>
      <c r="G34" s="41"/>
      <c r="H34" s="42"/>
      <c r="I34" s="40"/>
      <c r="J34" s="40"/>
    </row>
    <row r="35" spans="1:18" s="1" customFormat="1" x14ac:dyDescent="0.25">
      <c r="A35" s="79" t="s">
        <v>95</v>
      </c>
      <c r="B35" s="69" t="s">
        <v>96</v>
      </c>
      <c r="C35" s="8">
        <f>C36+C37+C38+C39</f>
        <v>85355.48000000001</v>
      </c>
      <c r="D35" s="8">
        <f t="shared" ref="D35" si="4">D37+D38+D39</f>
        <v>8319.66</v>
      </c>
      <c r="E35" s="8"/>
      <c r="F35" s="8">
        <f>F37+F38+F39+F36</f>
        <v>2497.87</v>
      </c>
      <c r="G35" s="45"/>
      <c r="H35" s="46"/>
      <c r="I35" s="47"/>
      <c r="J35" s="47"/>
    </row>
    <row r="36" spans="1:18" s="1" customFormat="1" x14ac:dyDescent="0.25">
      <c r="A36" s="79"/>
      <c r="B36" s="71" t="s">
        <v>10</v>
      </c>
      <c r="C36" s="82">
        <v>20528.490000000002</v>
      </c>
      <c r="D36" s="8"/>
      <c r="E36" s="57">
        <v>2.14</v>
      </c>
      <c r="F36" s="82">
        <v>598.30999999999995</v>
      </c>
      <c r="G36" s="45"/>
      <c r="H36" s="46"/>
      <c r="I36" s="47"/>
      <c r="J36" s="47"/>
    </row>
    <row r="37" spans="1:18" x14ac:dyDescent="0.25">
      <c r="A37" s="70"/>
      <c r="B37" s="71" t="s">
        <v>11</v>
      </c>
      <c r="C37" s="82">
        <v>10678.85</v>
      </c>
      <c r="D37" s="73">
        <v>1134.3699999999999</v>
      </c>
      <c r="E37" s="57">
        <v>2.14</v>
      </c>
      <c r="F37" s="82">
        <v>311.24</v>
      </c>
      <c r="G37" s="41">
        <v>11.45</v>
      </c>
      <c r="H37" s="42">
        <v>283.62</v>
      </c>
      <c r="I37" s="48"/>
      <c r="J37" s="40" t="s">
        <v>22</v>
      </c>
    </row>
    <row r="38" spans="1:18" x14ac:dyDescent="0.25">
      <c r="A38" s="70"/>
      <c r="B38" s="71" t="s">
        <v>12</v>
      </c>
      <c r="C38" s="82">
        <v>23379.84</v>
      </c>
      <c r="D38" s="73"/>
      <c r="E38" s="57">
        <v>2.14</v>
      </c>
      <c r="F38" s="82">
        <v>687.54</v>
      </c>
      <c r="G38" s="41"/>
      <c r="H38" s="42"/>
      <c r="I38" s="48"/>
      <c r="J38" s="40"/>
    </row>
    <row r="39" spans="1:18" x14ac:dyDescent="0.25">
      <c r="A39" s="70"/>
      <c r="B39" s="71" t="s">
        <v>7</v>
      </c>
      <c r="C39" s="82">
        <v>30768.3</v>
      </c>
      <c r="D39" s="74">
        <v>7185.29</v>
      </c>
      <c r="E39" s="57">
        <v>2.14</v>
      </c>
      <c r="F39" s="82">
        <v>900.78</v>
      </c>
      <c r="G39" s="41">
        <v>11.45</v>
      </c>
      <c r="H39" s="42">
        <v>1795.93</v>
      </c>
      <c r="I39" s="40"/>
      <c r="J39" s="40"/>
    </row>
    <row r="40" spans="1:18" s="1" customFormat="1" x14ac:dyDescent="0.25">
      <c r="A40" s="79" t="s">
        <v>97</v>
      </c>
      <c r="B40" s="69" t="s">
        <v>98</v>
      </c>
      <c r="C40" s="8">
        <f>C41+C42+C43</f>
        <v>19931.16</v>
      </c>
      <c r="D40" s="8" t="e">
        <f>D43+D41+D42+#REF!</f>
        <v>#REF!</v>
      </c>
      <c r="E40" s="8"/>
      <c r="F40" s="8">
        <f>F41+F42+F43</f>
        <v>584.92999999999995</v>
      </c>
      <c r="G40" s="45"/>
      <c r="H40" s="46"/>
      <c r="I40" s="47"/>
      <c r="J40" s="47"/>
    </row>
    <row r="41" spans="1:18" x14ac:dyDescent="0.25">
      <c r="A41" s="70"/>
      <c r="B41" s="71" t="s">
        <v>10</v>
      </c>
      <c r="C41" s="82">
        <v>2878.01</v>
      </c>
      <c r="D41" s="74"/>
      <c r="E41" s="57">
        <v>2.14</v>
      </c>
      <c r="F41" s="82">
        <v>83.88</v>
      </c>
      <c r="G41" s="41"/>
      <c r="H41" s="42"/>
      <c r="I41" s="40"/>
      <c r="J41" s="40"/>
    </row>
    <row r="42" spans="1:18" x14ac:dyDescent="0.25">
      <c r="A42" s="70"/>
      <c r="B42" s="71" t="s">
        <v>11</v>
      </c>
      <c r="C42" s="82">
        <v>5055.62</v>
      </c>
      <c r="D42" s="74"/>
      <c r="E42" s="57">
        <v>2.14</v>
      </c>
      <c r="F42" s="82">
        <v>147.35</v>
      </c>
      <c r="G42" s="41"/>
      <c r="H42" s="42"/>
      <c r="I42" s="40"/>
      <c r="J42" s="40"/>
    </row>
    <row r="43" spans="1:18" x14ac:dyDescent="0.25">
      <c r="A43" s="70"/>
      <c r="B43" s="71" t="s">
        <v>7</v>
      </c>
      <c r="C43" s="82">
        <v>11997.53</v>
      </c>
      <c r="D43" s="74"/>
      <c r="E43" s="57">
        <v>2.14</v>
      </c>
      <c r="F43" s="82">
        <v>353.7</v>
      </c>
      <c r="G43" s="41"/>
      <c r="H43" s="42"/>
      <c r="I43" s="40"/>
      <c r="J43" s="40"/>
    </row>
    <row r="44" spans="1:18" x14ac:dyDescent="0.25">
      <c r="A44" s="79" t="s">
        <v>99</v>
      </c>
      <c r="B44" s="69" t="s">
        <v>100</v>
      </c>
      <c r="C44" s="8">
        <f>C48+C45+C46+C47</f>
        <v>21764.21</v>
      </c>
      <c r="D44" s="8">
        <f t="shared" ref="D44" si="5">D48+D45+D46+D47</f>
        <v>786.89229999999998</v>
      </c>
      <c r="E44" s="8"/>
      <c r="F44" s="8">
        <f>F48+F45+F46+F47</f>
        <v>604.51</v>
      </c>
      <c r="G44" s="41"/>
      <c r="H44" s="42"/>
      <c r="I44" s="40"/>
      <c r="J44" s="40"/>
      <c r="R44" t="s">
        <v>30</v>
      </c>
    </row>
    <row r="45" spans="1:18" s="1" customFormat="1" x14ac:dyDescent="0.25">
      <c r="A45" s="12"/>
      <c r="B45" s="71" t="s">
        <v>10</v>
      </c>
      <c r="C45" s="82">
        <v>2048.84</v>
      </c>
      <c r="D45" s="76">
        <v>344.26589999999999</v>
      </c>
      <c r="E45" s="57">
        <v>2.14</v>
      </c>
      <c r="F45" s="82">
        <v>56.74</v>
      </c>
      <c r="G45" s="45"/>
      <c r="H45" s="46"/>
      <c r="I45" s="47"/>
      <c r="J45" s="47"/>
    </row>
    <row r="46" spans="1:18" x14ac:dyDescent="0.25">
      <c r="A46" s="12"/>
      <c r="B46" s="71" t="s">
        <v>11</v>
      </c>
      <c r="C46" s="82">
        <v>3418.46</v>
      </c>
      <c r="D46" s="76">
        <v>442.62639999999999</v>
      </c>
      <c r="E46" s="57">
        <v>2.14</v>
      </c>
      <c r="F46" s="82">
        <v>94.67</v>
      </c>
      <c r="G46" s="41">
        <v>9.99</v>
      </c>
      <c r="H46" s="42">
        <v>75.069999999999993</v>
      </c>
      <c r="I46" s="40"/>
      <c r="J46" s="40"/>
    </row>
    <row r="47" spans="1:18" x14ac:dyDescent="0.25">
      <c r="A47" s="12"/>
      <c r="B47" s="71" t="s">
        <v>12</v>
      </c>
      <c r="C47" s="82">
        <v>3671.59</v>
      </c>
      <c r="D47" s="76"/>
      <c r="E47" s="57">
        <v>2.14</v>
      </c>
      <c r="F47" s="82">
        <v>103.46</v>
      </c>
      <c r="G47" s="41">
        <v>9.99</v>
      </c>
      <c r="H47" s="42">
        <v>96.52</v>
      </c>
      <c r="I47" s="40"/>
      <c r="J47" s="40"/>
    </row>
    <row r="48" spans="1:18" x14ac:dyDescent="0.25">
      <c r="A48" s="70"/>
      <c r="B48" s="71" t="s">
        <v>7</v>
      </c>
      <c r="C48" s="82">
        <v>12625.32</v>
      </c>
      <c r="D48" s="74"/>
      <c r="E48" s="57">
        <v>2.14</v>
      </c>
      <c r="F48" s="82">
        <v>349.64</v>
      </c>
      <c r="G48" s="41"/>
      <c r="H48" s="42"/>
      <c r="I48" s="40"/>
      <c r="J48" s="40"/>
    </row>
    <row r="49" spans="1:10" ht="28.5" x14ac:dyDescent="0.25">
      <c r="A49" s="19" t="s">
        <v>45</v>
      </c>
      <c r="B49" s="81" t="s">
        <v>48</v>
      </c>
      <c r="C49" s="83">
        <v>76418.520740000007</v>
      </c>
      <c r="D49" s="22"/>
      <c r="E49" s="23">
        <v>2.14</v>
      </c>
      <c r="F49" s="82">
        <v>2114.4299999999998</v>
      </c>
      <c r="G49" s="41">
        <v>9.99</v>
      </c>
      <c r="H49" s="42">
        <v>65.430000000000007</v>
      </c>
      <c r="I49" s="40">
        <v>65.459999999999994</v>
      </c>
      <c r="J49" s="40" t="s">
        <v>21</v>
      </c>
    </row>
    <row r="50" spans="1:10" x14ac:dyDescent="0.25">
      <c r="A50" s="108" t="s">
        <v>70</v>
      </c>
      <c r="B50" s="108"/>
      <c r="C50" s="13">
        <f>C10+C11+C12+C13+C14+C49</f>
        <v>466909.33074000006</v>
      </c>
      <c r="D50" s="13" t="e">
        <f t="shared" ref="D50" si="6">D10+D11+D12+D13+D14+D49</f>
        <v>#REF!</v>
      </c>
      <c r="E50" s="13"/>
      <c r="F50" s="13">
        <f>F10+F11+F12+F13+F14+F49</f>
        <v>13501.44</v>
      </c>
      <c r="G50" s="41"/>
      <c r="H50" s="42"/>
      <c r="I50" s="40"/>
      <c r="J50" s="40"/>
    </row>
    <row r="51" spans="1:10" hidden="1" x14ac:dyDescent="0.25">
      <c r="A51" s="28"/>
      <c r="B51" s="31" t="s">
        <v>8</v>
      </c>
      <c r="C51" s="22"/>
      <c r="D51" s="22"/>
      <c r="E51" s="25">
        <v>2.1399999999999999E-2</v>
      </c>
      <c r="F51" s="27"/>
      <c r="G51" s="41"/>
      <c r="H51" s="42"/>
      <c r="I51" s="40"/>
      <c r="J51" s="40"/>
    </row>
    <row r="52" spans="1:10" hidden="1" x14ac:dyDescent="0.25">
      <c r="A52" s="28"/>
      <c r="B52" s="29" t="s">
        <v>5</v>
      </c>
      <c r="C52" s="22"/>
      <c r="D52" s="22"/>
      <c r="E52" s="25">
        <v>2.1399999999999999E-2</v>
      </c>
      <c r="F52" s="27"/>
      <c r="G52" s="41"/>
      <c r="H52" s="42"/>
      <c r="I52" s="40"/>
      <c r="J52" s="40"/>
    </row>
    <row r="53" spans="1:10" hidden="1" x14ac:dyDescent="0.25">
      <c r="A53" s="28"/>
      <c r="B53" s="32" t="s">
        <v>9</v>
      </c>
      <c r="C53" s="22"/>
      <c r="D53" s="22"/>
      <c r="E53" s="25">
        <v>2.1399999999999999E-2</v>
      </c>
      <c r="F53" s="27"/>
      <c r="G53" s="41"/>
      <c r="H53" s="42"/>
      <c r="I53" s="40"/>
      <c r="J53" s="40"/>
    </row>
    <row r="54" spans="1:10" hidden="1" x14ac:dyDescent="0.25">
      <c r="A54" s="28"/>
      <c r="B54" s="29" t="s">
        <v>5</v>
      </c>
      <c r="C54" s="22"/>
      <c r="D54" s="22"/>
      <c r="E54" s="25">
        <v>2.1399999999999999E-2</v>
      </c>
      <c r="F54" s="27"/>
      <c r="G54" s="41"/>
      <c r="H54" s="42"/>
      <c r="I54" s="40"/>
      <c r="J54" s="40"/>
    </row>
    <row r="55" spans="1:10" ht="20.25" customHeight="1" x14ac:dyDescent="0.25">
      <c r="A55" s="101" t="s">
        <v>62</v>
      </c>
      <c r="B55" s="101"/>
      <c r="C55" s="101"/>
      <c r="D55" s="101"/>
      <c r="E55" s="101"/>
      <c r="F55" s="101"/>
      <c r="G55" s="41"/>
      <c r="H55" s="42"/>
      <c r="I55" s="40"/>
      <c r="J55" s="40"/>
    </row>
    <row r="56" spans="1:10" ht="31.5" customHeight="1" x14ac:dyDescent="0.25">
      <c r="A56" s="19" t="s">
        <v>28</v>
      </c>
      <c r="B56" s="75" t="s">
        <v>51</v>
      </c>
      <c r="C56" s="13">
        <f>C57+C58+C59+C60+C61+C62+C63+C64+C65</f>
        <v>457963.43800000002</v>
      </c>
      <c r="D56" s="22"/>
      <c r="E56" s="23"/>
      <c r="F56" s="27">
        <f>F57+F58+F59+F60+F61+F62+F63+F64+F65</f>
        <v>9737.1398100000006</v>
      </c>
      <c r="G56" s="49"/>
      <c r="H56" s="50"/>
      <c r="I56" s="40"/>
      <c r="J56" s="40"/>
    </row>
    <row r="57" spans="1:10" ht="31.5" customHeight="1" x14ac:dyDescent="0.25">
      <c r="A57" s="19" t="s">
        <v>104</v>
      </c>
      <c r="B57" s="36" t="s">
        <v>52</v>
      </c>
      <c r="C57" s="82">
        <v>93135.345700000005</v>
      </c>
      <c r="D57" s="22"/>
      <c r="E57" s="23">
        <v>2.14</v>
      </c>
      <c r="F57" s="82">
        <v>1990.65</v>
      </c>
      <c r="G57" s="49"/>
      <c r="H57" s="50"/>
      <c r="I57" s="40"/>
      <c r="J57" s="40"/>
    </row>
    <row r="58" spans="1:10" ht="31.5" customHeight="1" x14ac:dyDescent="0.25">
      <c r="A58" s="19" t="s">
        <v>65</v>
      </c>
      <c r="B58" s="36" t="s">
        <v>105</v>
      </c>
      <c r="C58" s="82">
        <v>159517.30822000001</v>
      </c>
      <c r="D58" s="22"/>
      <c r="E58" s="23">
        <v>2.14</v>
      </c>
      <c r="F58" s="82">
        <v>3393.1782199999998</v>
      </c>
      <c r="G58" s="49"/>
      <c r="H58" s="50"/>
      <c r="I58" s="40"/>
      <c r="J58" s="40"/>
    </row>
    <row r="59" spans="1:10" ht="31.5" customHeight="1" x14ac:dyDescent="0.25">
      <c r="A59" s="19" t="s">
        <v>66</v>
      </c>
      <c r="B59" s="36" t="s">
        <v>107</v>
      </c>
      <c r="C59" s="82">
        <v>52321.882490000004</v>
      </c>
      <c r="D59" s="22"/>
      <c r="E59" s="23">
        <v>2.14</v>
      </c>
      <c r="F59" s="82">
        <v>1179.8599999999999</v>
      </c>
      <c r="G59" s="49"/>
      <c r="H59" s="50"/>
      <c r="I59" s="40"/>
      <c r="J59" s="40"/>
    </row>
    <row r="60" spans="1:10" ht="31.5" customHeight="1" x14ac:dyDescent="0.25">
      <c r="A60" s="19" t="s">
        <v>67</v>
      </c>
      <c r="B60" s="36" t="s">
        <v>108</v>
      </c>
      <c r="C60" s="82">
        <v>47799.841590000004</v>
      </c>
      <c r="D60" s="22"/>
      <c r="E60" s="23">
        <v>2.14</v>
      </c>
      <c r="F60" s="82">
        <v>1022.04159</v>
      </c>
      <c r="G60" s="49"/>
      <c r="H60" s="50"/>
      <c r="I60" s="40"/>
      <c r="J60" s="40"/>
    </row>
    <row r="61" spans="1:10" ht="31.5" customHeight="1" x14ac:dyDescent="0.25">
      <c r="A61" s="19" t="s">
        <v>68</v>
      </c>
      <c r="B61" s="36" t="s">
        <v>109</v>
      </c>
      <c r="C61" s="82">
        <v>25000</v>
      </c>
      <c r="D61" s="22"/>
      <c r="E61" s="23">
        <v>2.14</v>
      </c>
      <c r="F61" s="82">
        <v>564.19000000000005</v>
      </c>
      <c r="G61" s="49"/>
      <c r="H61" s="50"/>
      <c r="I61" s="40"/>
      <c r="J61" s="40"/>
    </row>
    <row r="62" spans="1:10" ht="31.5" customHeight="1" x14ac:dyDescent="0.25">
      <c r="A62" s="19" t="s">
        <v>69</v>
      </c>
      <c r="B62" s="36" t="s">
        <v>110</v>
      </c>
      <c r="C62" s="82">
        <v>6000</v>
      </c>
      <c r="D62" s="22"/>
      <c r="E62" s="23"/>
      <c r="F62" s="27">
        <v>0</v>
      </c>
      <c r="G62" s="49"/>
      <c r="H62" s="50"/>
      <c r="I62" s="40"/>
      <c r="J62" s="40"/>
    </row>
    <row r="63" spans="1:10" ht="31.5" customHeight="1" x14ac:dyDescent="0.25">
      <c r="A63" s="19" t="s">
        <v>111</v>
      </c>
      <c r="B63" s="36" t="s">
        <v>106</v>
      </c>
      <c r="C63" s="82">
        <v>24189.06</v>
      </c>
      <c r="D63" s="22"/>
      <c r="E63" s="23">
        <v>2.14</v>
      </c>
      <c r="F63" s="82">
        <v>514.79</v>
      </c>
      <c r="G63" s="49"/>
      <c r="H63" s="50"/>
      <c r="I63" s="40"/>
      <c r="J63" s="40"/>
    </row>
    <row r="64" spans="1:10" ht="31.5" customHeight="1" x14ac:dyDescent="0.25">
      <c r="A64" s="19" t="s">
        <v>112</v>
      </c>
      <c r="B64" s="36" t="s">
        <v>56</v>
      </c>
      <c r="C64" s="82">
        <v>25000</v>
      </c>
      <c r="D64" s="22"/>
      <c r="E64" s="23">
        <v>2.14</v>
      </c>
      <c r="F64" s="82">
        <v>540.44000000000005</v>
      </c>
      <c r="G64" s="49"/>
      <c r="H64" s="50"/>
      <c r="I64" s="40"/>
      <c r="J64" s="40"/>
    </row>
    <row r="65" spans="1:10" ht="30" x14ac:dyDescent="0.25">
      <c r="A65" s="19" t="s">
        <v>113</v>
      </c>
      <c r="B65" s="36" t="s">
        <v>57</v>
      </c>
      <c r="C65" s="82">
        <v>25000</v>
      </c>
      <c r="D65" s="22"/>
      <c r="E65" s="23">
        <v>2.14</v>
      </c>
      <c r="F65" s="82">
        <v>531.99</v>
      </c>
      <c r="G65" s="5">
        <v>7.24</v>
      </c>
      <c r="H65" s="3">
        <v>2469.33</v>
      </c>
      <c r="I65" s="40"/>
      <c r="J65" s="40"/>
    </row>
    <row r="66" spans="1:10" x14ac:dyDescent="0.25">
      <c r="A66" s="19" t="s">
        <v>114</v>
      </c>
      <c r="B66" s="75" t="s">
        <v>115</v>
      </c>
      <c r="C66" s="83">
        <v>60000</v>
      </c>
      <c r="D66" s="22"/>
      <c r="E66" s="23">
        <v>1.93</v>
      </c>
      <c r="F66" s="82">
        <v>1581.65</v>
      </c>
      <c r="G66" s="5"/>
      <c r="H66" s="3"/>
      <c r="I66" s="40"/>
      <c r="J66" s="40"/>
    </row>
    <row r="67" spans="1:10" x14ac:dyDescent="0.25">
      <c r="A67" s="54" t="s">
        <v>50</v>
      </c>
      <c r="B67" s="24" t="s">
        <v>80</v>
      </c>
      <c r="C67" s="83">
        <v>93120.803260000001</v>
      </c>
      <c r="D67" s="26"/>
      <c r="E67" s="62">
        <v>1.93</v>
      </c>
      <c r="F67" s="83">
        <v>2025.84</v>
      </c>
      <c r="G67" s="41"/>
      <c r="H67" s="42"/>
      <c r="I67" s="40"/>
      <c r="J67" s="40"/>
    </row>
    <row r="68" spans="1:10" x14ac:dyDescent="0.25">
      <c r="A68" s="101" t="s">
        <v>25</v>
      </c>
      <c r="B68" s="101"/>
      <c r="C68" s="13">
        <f>C56+C66+C67</f>
        <v>611084.24126000004</v>
      </c>
      <c r="D68" s="13" t="e">
        <f>#REF!+D67</f>
        <v>#REF!</v>
      </c>
      <c r="E68" s="13"/>
      <c r="F68" s="13">
        <f>F56+F66+F67</f>
        <v>13344.62981</v>
      </c>
      <c r="G68" s="41"/>
      <c r="H68" s="42"/>
      <c r="I68" s="40"/>
      <c r="J68" s="40"/>
    </row>
    <row r="69" spans="1:10" ht="19.5" customHeight="1" x14ac:dyDescent="0.25">
      <c r="A69" s="9" t="s">
        <v>61</v>
      </c>
      <c r="B69" s="9"/>
      <c r="C69" s="8">
        <f>C50+C68</f>
        <v>1077993.5720000002</v>
      </c>
      <c r="D69" s="10" t="e">
        <f>D50+D68</f>
        <v>#REF!</v>
      </c>
      <c r="E69" s="10">
        <f>E50+E68</f>
        <v>0</v>
      </c>
      <c r="F69" s="8">
        <f>F50+F68</f>
        <v>26846.069810000001</v>
      </c>
      <c r="G69" s="5"/>
      <c r="H69" s="3"/>
      <c r="I69" s="40"/>
      <c r="J69" s="40"/>
    </row>
    <row r="70" spans="1:10" ht="30.75" customHeight="1" x14ac:dyDescent="0.25">
      <c r="A70" s="15"/>
      <c r="B70" s="16"/>
      <c r="C70" s="17"/>
      <c r="D70" s="17"/>
      <c r="E70" s="17"/>
      <c r="F70" s="17"/>
      <c r="G70" s="5"/>
      <c r="H70" s="3"/>
      <c r="I70" s="40"/>
      <c r="J70" s="40"/>
    </row>
    <row r="71" spans="1:10" x14ac:dyDescent="0.25">
      <c r="A71" s="18" t="s">
        <v>18</v>
      </c>
      <c r="B71" s="11"/>
      <c r="C71" s="11"/>
      <c r="D71" s="11"/>
      <c r="E71" s="11"/>
      <c r="G71" s="41"/>
      <c r="H71" s="42"/>
      <c r="I71" s="40"/>
      <c r="J71" s="40"/>
    </row>
    <row r="72" spans="1:10" ht="33.75" customHeight="1" x14ac:dyDescent="0.25">
      <c r="A72" s="11" t="s">
        <v>86</v>
      </c>
      <c r="B72" s="11"/>
      <c r="C72" s="11"/>
      <c r="D72" s="11"/>
      <c r="E72" s="11"/>
      <c r="G72" s="41"/>
      <c r="H72" s="42"/>
      <c r="I72" s="40"/>
      <c r="J72" s="40"/>
    </row>
    <row r="73" spans="1:10" ht="64.5" customHeight="1" x14ac:dyDescent="0.25">
      <c r="A73" s="11"/>
      <c r="B73" s="11"/>
      <c r="C73" s="11"/>
      <c r="D73" s="11"/>
      <c r="E73" s="11"/>
      <c r="G73" s="41"/>
      <c r="H73" s="42"/>
      <c r="I73" s="40"/>
      <c r="J73" s="40"/>
    </row>
    <row r="74" spans="1:10" ht="21.75" customHeight="1" x14ac:dyDescent="0.25">
      <c r="A74" s="11"/>
      <c r="B74" s="11"/>
      <c r="C74" s="11"/>
      <c r="D74" s="11"/>
      <c r="E74" s="11"/>
      <c r="G74" s="41"/>
      <c r="H74" s="42"/>
      <c r="I74" s="40"/>
      <c r="J74" s="40"/>
    </row>
    <row r="75" spans="1:10" ht="24" customHeight="1" x14ac:dyDescent="0.25">
      <c r="G75" s="6"/>
      <c r="H75" s="7"/>
      <c r="I75" s="40"/>
      <c r="J75" s="40"/>
    </row>
  </sheetData>
  <mergeCells count="8">
    <mergeCell ref="A50:B50"/>
    <mergeCell ref="A68:B68"/>
    <mergeCell ref="A55:F55"/>
    <mergeCell ref="A7:A8"/>
    <mergeCell ref="B7:B8"/>
    <mergeCell ref="C7:C8"/>
    <mergeCell ref="E7:F7"/>
    <mergeCell ref="A9:F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rowBreaks count="1" manualBreakCount="1">
    <brk id="7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4"/>
  <sheetViews>
    <sheetView view="pageBreakPreview" zoomScaleSheetLayoutView="100" workbookViewId="0">
      <selection activeCell="E27" sqref="E27"/>
    </sheetView>
  </sheetViews>
  <sheetFormatPr defaultRowHeight="15" x14ac:dyDescent="0.25"/>
  <cols>
    <col min="1" max="1" width="6.5703125" style="4" customWidth="1"/>
    <col min="2" max="2" width="45.7109375" style="4" customWidth="1"/>
    <col min="3" max="3" width="17.85546875" style="4" customWidth="1"/>
    <col min="4" max="4" width="8.7109375" style="4" hidden="1" customWidth="1"/>
    <col min="5" max="5" width="16" style="4" customWidth="1"/>
    <col min="6" max="6" width="18.85546875" style="11" customWidth="1"/>
    <col min="7" max="7" width="10" hidden="1" customWidth="1"/>
    <col min="8" max="8" width="12.5703125" hidden="1" customWidth="1"/>
    <col min="9" max="9" width="9.7109375" hidden="1" customWidth="1"/>
    <col min="10" max="10" width="0" hidden="1" customWidth="1"/>
    <col min="11" max="11" width="10.7109375" hidden="1" customWidth="1"/>
    <col min="12" max="12" width="9.7109375" bestFit="1" customWidth="1"/>
    <col min="13" max="13" width="17.42578125" customWidth="1"/>
    <col min="14" max="14" width="9.5703125" bestFit="1" customWidth="1"/>
  </cols>
  <sheetData>
    <row r="1" spans="1:10" x14ac:dyDescent="0.25">
      <c r="A1" s="11" t="s">
        <v>17</v>
      </c>
      <c r="B1" s="11"/>
      <c r="C1" s="11" t="s">
        <v>82</v>
      </c>
      <c r="D1" s="11"/>
    </row>
    <row r="2" spans="1:10" x14ac:dyDescent="0.25">
      <c r="A2" s="11" t="s">
        <v>83</v>
      </c>
      <c r="B2" s="11"/>
      <c r="C2" s="11" t="s">
        <v>81</v>
      </c>
      <c r="D2" s="11"/>
    </row>
    <row r="3" spans="1:10" x14ac:dyDescent="0.25">
      <c r="A3" s="11" t="s">
        <v>27</v>
      </c>
      <c r="B3" s="11"/>
      <c r="C3" s="11"/>
      <c r="D3" s="11"/>
      <c r="E3" s="11"/>
    </row>
    <row r="4" spans="1:10" x14ac:dyDescent="0.25">
      <c r="A4" s="11" t="s">
        <v>84</v>
      </c>
      <c r="B4" s="11"/>
      <c r="C4" s="11" t="s">
        <v>85</v>
      </c>
      <c r="D4" s="11"/>
      <c r="E4" s="11"/>
    </row>
    <row r="5" spans="1:10" ht="12.75" customHeight="1" x14ac:dyDescent="0.25">
      <c r="A5" s="11"/>
      <c r="B5" s="11"/>
      <c r="C5" s="11"/>
      <c r="D5" s="11"/>
      <c r="E5" s="11"/>
    </row>
    <row r="6" spans="1:10" ht="10.5" customHeight="1" x14ac:dyDescent="0.25">
      <c r="A6" s="11"/>
      <c r="B6" s="11"/>
      <c r="C6" s="11"/>
      <c r="D6" s="11"/>
      <c r="E6" s="11"/>
    </row>
    <row r="7" spans="1:10" ht="30" customHeight="1" x14ac:dyDescent="0.25">
      <c r="A7" s="106" t="s">
        <v>0</v>
      </c>
      <c r="B7" s="107" t="s">
        <v>1</v>
      </c>
      <c r="C7" s="106" t="s">
        <v>31</v>
      </c>
      <c r="D7" s="56" t="s">
        <v>19</v>
      </c>
      <c r="E7" s="106" t="s">
        <v>2</v>
      </c>
      <c r="F7" s="106"/>
      <c r="G7" s="38" t="s">
        <v>20</v>
      </c>
      <c r="H7" s="39" t="s">
        <v>23</v>
      </c>
      <c r="I7" s="40"/>
      <c r="J7" s="40"/>
    </row>
    <row r="8" spans="1:10" x14ac:dyDescent="0.25">
      <c r="A8" s="106"/>
      <c r="B8" s="107"/>
      <c r="C8" s="106"/>
      <c r="D8" s="56"/>
      <c r="E8" s="57" t="s">
        <v>4</v>
      </c>
      <c r="F8" s="57" t="s">
        <v>3</v>
      </c>
      <c r="G8" s="41"/>
      <c r="H8" s="42"/>
      <c r="I8" s="40"/>
      <c r="J8" s="40"/>
    </row>
    <row r="9" spans="1:10" ht="21" customHeight="1" x14ac:dyDescent="0.25">
      <c r="A9" s="109" t="s">
        <v>85</v>
      </c>
      <c r="B9" s="109"/>
      <c r="C9" s="109"/>
      <c r="D9" s="109"/>
      <c r="E9" s="109"/>
      <c r="F9" s="109"/>
      <c r="G9" s="41"/>
      <c r="H9" s="42"/>
      <c r="I9" s="40"/>
      <c r="J9" s="40"/>
    </row>
    <row r="10" spans="1:10" ht="32.25" customHeight="1" x14ac:dyDescent="0.25">
      <c r="A10" s="58">
        <v>4</v>
      </c>
      <c r="B10" s="51" t="s">
        <v>32</v>
      </c>
      <c r="C10" s="66">
        <v>135423.31</v>
      </c>
      <c r="D10" s="66"/>
      <c r="E10" s="78">
        <v>2.14</v>
      </c>
      <c r="F10" s="66"/>
      <c r="G10" s="41"/>
      <c r="H10" s="42"/>
      <c r="I10" s="40"/>
      <c r="J10" s="40"/>
    </row>
    <row r="11" spans="1:10" ht="42.75" customHeight="1" x14ac:dyDescent="0.25">
      <c r="A11" s="58">
        <v>8</v>
      </c>
      <c r="B11" s="68" t="s">
        <v>29</v>
      </c>
      <c r="C11" s="66">
        <f>C12+C17+C22+C26+C32+C36+C41+C46+C5</f>
        <v>288822.49000000005</v>
      </c>
      <c r="D11" s="66">
        <f t="shared" ref="D11" si="0">D12+D17+D22+D26+D32+D36+D41+D46+D5</f>
        <v>12967.5018</v>
      </c>
      <c r="E11" s="66"/>
      <c r="F11" s="66">
        <f>F12+F17+F22+F26+F32+F36+F41+F46+F5</f>
        <v>0</v>
      </c>
      <c r="G11" s="41"/>
      <c r="H11" s="42"/>
      <c r="I11" s="40"/>
      <c r="J11" s="40"/>
    </row>
    <row r="12" spans="1:10" x14ac:dyDescent="0.25">
      <c r="A12" s="79" t="s">
        <v>72</v>
      </c>
      <c r="B12" s="69" t="s">
        <v>34</v>
      </c>
      <c r="C12" s="8">
        <f t="shared" ref="C12:F12" si="1">C13+C14+C15+C16</f>
        <v>55298.880000000005</v>
      </c>
      <c r="D12" s="8">
        <f t="shared" si="1"/>
        <v>764.53399999999999</v>
      </c>
      <c r="E12" s="8"/>
      <c r="F12" s="8">
        <f t="shared" si="1"/>
        <v>0</v>
      </c>
      <c r="G12" s="41"/>
      <c r="H12" s="42"/>
      <c r="I12" s="40"/>
      <c r="J12" s="40"/>
    </row>
    <row r="13" spans="1:10" x14ac:dyDescent="0.25">
      <c r="A13" s="70"/>
      <c r="B13" s="71" t="s">
        <v>10</v>
      </c>
      <c r="C13" s="72">
        <v>7240.24</v>
      </c>
      <c r="D13" s="73">
        <v>330.67399999999998</v>
      </c>
      <c r="E13" s="57">
        <v>2.14</v>
      </c>
      <c r="F13" s="35"/>
      <c r="G13" s="41">
        <v>11.45</v>
      </c>
      <c r="H13" s="42">
        <v>82.65</v>
      </c>
      <c r="I13" s="40"/>
      <c r="J13" s="40"/>
    </row>
    <row r="14" spans="1:10" x14ac:dyDescent="0.25">
      <c r="A14" s="70"/>
      <c r="B14" s="71" t="s">
        <v>11</v>
      </c>
      <c r="C14" s="72">
        <v>4755.17</v>
      </c>
      <c r="D14" s="73">
        <v>433.86</v>
      </c>
      <c r="E14" s="57">
        <v>2.14</v>
      </c>
      <c r="F14" s="35"/>
      <c r="G14" s="41">
        <v>11.45</v>
      </c>
      <c r="H14" s="42">
        <v>107.11</v>
      </c>
      <c r="I14" s="40"/>
      <c r="J14" s="40"/>
    </row>
    <row r="15" spans="1:10" x14ac:dyDescent="0.25">
      <c r="A15" s="70"/>
      <c r="B15" s="71" t="s">
        <v>12</v>
      </c>
      <c r="C15" s="72">
        <v>7825.74</v>
      </c>
      <c r="D15" s="73"/>
      <c r="E15" s="57">
        <v>2.14</v>
      </c>
      <c r="F15" s="35"/>
      <c r="G15" s="41"/>
      <c r="H15" s="42"/>
      <c r="I15" s="40"/>
      <c r="J15" s="40"/>
    </row>
    <row r="16" spans="1:10" x14ac:dyDescent="0.25">
      <c r="A16" s="70"/>
      <c r="B16" s="71" t="s">
        <v>7</v>
      </c>
      <c r="C16" s="72">
        <v>35477.730000000003</v>
      </c>
      <c r="D16" s="74"/>
      <c r="E16" s="57">
        <v>2.14</v>
      </c>
      <c r="F16" s="35"/>
      <c r="G16" s="41"/>
      <c r="H16" s="42"/>
      <c r="I16" s="40"/>
      <c r="J16" s="40"/>
    </row>
    <row r="17" spans="1:12" x14ac:dyDescent="0.25">
      <c r="A17" s="79" t="s">
        <v>73</v>
      </c>
      <c r="B17" s="75" t="s">
        <v>35</v>
      </c>
      <c r="C17" s="8">
        <f>C21+C18+C19+C20</f>
        <v>48136.08</v>
      </c>
      <c r="D17" s="8">
        <f t="shared" ref="D17:F17" si="2">D21+D18+D19+D20</f>
        <v>507.35900000000004</v>
      </c>
      <c r="E17" s="8"/>
      <c r="F17" s="8">
        <f t="shared" si="2"/>
        <v>0</v>
      </c>
      <c r="G17" s="41"/>
      <c r="H17" s="42"/>
      <c r="I17" s="40"/>
      <c r="J17" s="40"/>
    </row>
    <row r="18" spans="1:12" x14ac:dyDescent="0.25">
      <c r="A18" s="70"/>
      <c r="B18" s="71" t="s">
        <v>10</v>
      </c>
      <c r="C18" s="72">
        <v>4709.1499999999996</v>
      </c>
      <c r="D18" s="73">
        <v>220.44900000000001</v>
      </c>
      <c r="E18" s="57">
        <v>2.14</v>
      </c>
      <c r="F18" s="35"/>
      <c r="G18" s="41">
        <v>11.45</v>
      </c>
      <c r="H18" s="43">
        <v>55.1</v>
      </c>
      <c r="I18" s="40"/>
      <c r="J18" s="40"/>
    </row>
    <row r="19" spans="1:12" x14ac:dyDescent="0.25">
      <c r="A19" s="70"/>
      <c r="B19" s="71" t="s">
        <v>11</v>
      </c>
      <c r="C19" s="72">
        <v>5013.83</v>
      </c>
      <c r="D19" s="73">
        <v>257.67</v>
      </c>
      <c r="E19" s="57">
        <v>2.14</v>
      </c>
      <c r="F19" s="35"/>
      <c r="G19" s="41">
        <v>11.45</v>
      </c>
      <c r="H19" s="42">
        <v>64.349999999999994</v>
      </c>
      <c r="I19" s="44">
        <f>D19*2.14/100*1.02*11.45</f>
        <v>64.399617702</v>
      </c>
      <c r="J19" s="40" t="s">
        <v>21</v>
      </c>
      <c r="L19" s="2"/>
    </row>
    <row r="20" spans="1:12" x14ac:dyDescent="0.25">
      <c r="A20" s="70"/>
      <c r="B20" s="71" t="s">
        <v>12</v>
      </c>
      <c r="C20" s="72">
        <v>7236.18</v>
      </c>
      <c r="D20" s="73">
        <v>29.24</v>
      </c>
      <c r="E20" s="57">
        <v>2.14</v>
      </c>
      <c r="F20" s="35"/>
      <c r="G20" s="41">
        <v>11.45</v>
      </c>
      <c r="H20" s="42">
        <v>7.33</v>
      </c>
      <c r="I20" s="40"/>
      <c r="J20" s="40"/>
    </row>
    <row r="21" spans="1:12" x14ac:dyDescent="0.25">
      <c r="A21" s="70"/>
      <c r="B21" s="71" t="s">
        <v>7</v>
      </c>
      <c r="C21" s="72">
        <v>31176.92</v>
      </c>
      <c r="D21" s="73"/>
      <c r="E21" s="57">
        <v>2.14</v>
      </c>
      <c r="F21" s="35"/>
      <c r="G21" s="41"/>
      <c r="H21" s="42"/>
      <c r="I21" s="40"/>
      <c r="J21" s="40"/>
    </row>
    <row r="22" spans="1:12" s="1" customFormat="1" x14ac:dyDescent="0.25">
      <c r="A22" s="79" t="s">
        <v>74</v>
      </c>
      <c r="B22" s="69" t="s">
        <v>36</v>
      </c>
      <c r="C22" s="8">
        <f>C25+C23+C24</f>
        <v>36463.19</v>
      </c>
      <c r="D22" s="8">
        <f t="shared" ref="D22:F22" si="3">D25+D23+D24</f>
        <v>540.98860000000002</v>
      </c>
      <c r="E22" s="8"/>
      <c r="F22" s="8">
        <f t="shared" si="3"/>
        <v>0</v>
      </c>
      <c r="G22" s="45"/>
      <c r="H22" s="46"/>
      <c r="I22" s="47"/>
      <c r="J22" s="47"/>
    </row>
    <row r="23" spans="1:12" x14ac:dyDescent="0.25">
      <c r="A23" s="70"/>
      <c r="B23" s="71" t="s">
        <v>10</v>
      </c>
      <c r="C23" s="72">
        <v>10643.86</v>
      </c>
      <c r="D23" s="73">
        <v>233.6087</v>
      </c>
      <c r="E23" s="57">
        <v>2.14</v>
      </c>
      <c r="F23" s="35"/>
      <c r="G23" s="41">
        <v>9.99</v>
      </c>
      <c r="H23" s="42">
        <v>50.94</v>
      </c>
      <c r="I23" s="40"/>
      <c r="J23" s="40"/>
    </row>
    <row r="24" spans="1:12" x14ac:dyDescent="0.25">
      <c r="A24" s="70"/>
      <c r="B24" s="71" t="s">
        <v>11</v>
      </c>
      <c r="C24" s="72">
        <v>10654.78</v>
      </c>
      <c r="D24" s="76">
        <v>307.37990000000002</v>
      </c>
      <c r="E24" s="57">
        <v>2.14</v>
      </c>
      <c r="F24" s="35"/>
      <c r="G24" s="41">
        <v>9.99</v>
      </c>
      <c r="H24" s="42">
        <v>67.03</v>
      </c>
      <c r="I24" s="40"/>
      <c r="J24" s="40"/>
    </row>
    <row r="25" spans="1:12" x14ac:dyDescent="0.25">
      <c r="A25" s="70"/>
      <c r="B25" s="71" t="s">
        <v>7</v>
      </c>
      <c r="C25" s="72">
        <v>15164.55</v>
      </c>
      <c r="D25" s="73"/>
      <c r="E25" s="57">
        <v>2.14</v>
      </c>
      <c r="F25" s="35"/>
      <c r="G25" s="41"/>
      <c r="H25" s="42"/>
      <c r="I25" s="40"/>
      <c r="J25" s="40"/>
    </row>
    <row r="26" spans="1:12" s="1" customFormat="1" x14ac:dyDescent="0.25">
      <c r="A26" s="79" t="s">
        <v>75</v>
      </c>
      <c r="B26" s="69" t="s">
        <v>37</v>
      </c>
      <c r="C26" s="8">
        <f>C30+C27+C28+C31+C29</f>
        <v>56719.490000000005</v>
      </c>
      <c r="D26" s="8">
        <f t="shared" ref="D26:F26" si="4">D30+D27+D28+D31+D29</f>
        <v>196.72319999999999</v>
      </c>
      <c r="E26" s="8"/>
      <c r="F26" s="8">
        <f t="shared" si="4"/>
        <v>0</v>
      </c>
      <c r="G26" s="45"/>
      <c r="H26" s="46"/>
      <c r="I26" s="47"/>
      <c r="J26" s="47"/>
    </row>
    <row r="27" spans="1:12" x14ac:dyDescent="0.25">
      <c r="A27" s="70"/>
      <c r="B27" s="71" t="s">
        <v>10</v>
      </c>
      <c r="C27" s="72">
        <v>6973.48</v>
      </c>
      <c r="D27" s="76">
        <v>86.066699999999997</v>
      </c>
      <c r="E27" s="57">
        <v>2.14</v>
      </c>
      <c r="F27" s="35"/>
      <c r="G27" s="41">
        <v>9.99</v>
      </c>
      <c r="H27" s="42">
        <v>18.77</v>
      </c>
      <c r="I27" s="40"/>
      <c r="J27" s="40"/>
    </row>
    <row r="28" spans="1:12" x14ac:dyDescent="0.25">
      <c r="A28" s="70"/>
      <c r="B28" s="71" t="s">
        <v>11</v>
      </c>
      <c r="C28" s="72">
        <v>12065.3</v>
      </c>
      <c r="D28" s="76">
        <v>110.65649999999999</v>
      </c>
      <c r="E28" s="57">
        <v>2.14</v>
      </c>
      <c r="F28" s="35"/>
      <c r="G28" s="41">
        <v>9.99</v>
      </c>
      <c r="H28" s="42">
        <v>24.13</v>
      </c>
      <c r="I28" s="40"/>
      <c r="J28" s="40"/>
    </row>
    <row r="29" spans="1:12" x14ac:dyDescent="0.25">
      <c r="A29" s="70"/>
      <c r="B29" s="71" t="s">
        <v>12</v>
      </c>
      <c r="C29" s="72">
        <v>9472.76</v>
      </c>
      <c r="D29" s="76"/>
      <c r="E29" s="57">
        <v>2.14</v>
      </c>
      <c r="F29" s="35"/>
      <c r="G29" s="41"/>
      <c r="H29" s="42"/>
      <c r="I29" s="40"/>
      <c r="J29" s="40"/>
    </row>
    <row r="30" spans="1:12" x14ac:dyDescent="0.25">
      <c r="A30" s="70"/>
      <c r="B30" s="71" t="s">
        <v>7</v>
      </c>
      <c r="C30" s="72">
        <v>25066.58</v>
      </c>
      <c r="D30" s="74"/>
      <c r="E30" s="57">
        <v>2.14</v>
      </c>
      <c r="F30" s="35"/>
      <c r="G30" s="41"/>
      <c r="H30" s="42"/>
      <c r="I30" s="40"/>
      <c r="J30" s="40"/>
    </row>
    <row r="31" spans="1:12" x14ac:dyDescent="0.25">
      <c r="A31" s="70"/>
      <c r="B31" s="71" t="s">
        <v>13</v>
      </c>
      <c r="C31" s="72">
        <v>3141.37</v>
      </c>
      <c r="D31" s="76"/>
      <c r="E31" s="57">
        <v>2.14</v>
      </c>
      <c r="F31" s="35"/>
      <c r="G31" s="41"/>
      <c r="H31" s="42"/>
      <c r="I31" s="40"/>
      <c r="J31" s="40"/>
    </row>
    <row r="32" spans="1:12" s="1" customFormat="1" x14ac:dyDescent="0.25">
      <c r="A32" s="79" t="s">
        <v>76</v>
      </c>
      <c r="B32" s="69" t="s">
        <v>38</v>
      </c>
      <c r="C32" s="8">
        <f>C33+C34+C35</f>
        <v>26300.670000000002</v>
      </c>
      <c r="D32" s="8">
        <f t="shared" ref="D32:F32" si="5">D33+D34+D35</f>
        <v>8319.66</v>
      </c>
      <c r="E32" s="8"/>
      <c r="F32" s="8">
        <f t="shared" si="5"/>
        <v>0</v>
      </c>
      <c r="G32" s="45"/>
      <c r="H32" s="46"/>
      <c r="I32" s="47"/>
      <c r="J32" s="47"/>
    </row>
    <row r="33" spans="1:18" x14ac:dyDescent="0.25">
      <c r="A33" s="70"/>
      <c r="B33" s="71" t="s">
        <v>11</v>
      </c>
      <c r="C33" s="72">
        <v>6657.72</v>
      </c>
      <c r="D33" s="73">
        <v>1134.3699999999999</v>
      </c>
      <c r="E33" s="57">
        <v>2.14</v>
      </c>
      <c r="F33" s="35"/>
      <c r="G33" s="41">
        <v>11.45</v>
      </c>
      <c r="H33" s="42">
        <v>283.62</v>
      </c>
      <c r="I33" s="48"/>
      <c r="J33" s="40" t="s">
        <v>22</v>
      </c>
    </row>
    <row r="34" spans="1:18" x14ac:dyDescent="0.25">
      <c r="A34" s="70"/>
      <c r="B34" s="71" t="s">
        <v>12</v>
      </c>
      <c r="C34" s="72">
        <v>1473.55</v>
      </c>
      <c r="D34" s="73"/>
      <c r="E34" s="57">
        <v>2.14</v>
      </c>
      <c r="F34" s="35"/>
      <c r="G34" s="41"/>
      <c r="H34" s="42"/>
      <c r="I34" s="48"/>
      <c r="J34" s="40"/>
    </row>
    <row r="35" spans="1:18" x14ac:dyDescent="0.25">
      <c r="A35" s="70"/>
      <c r="B35" s="71" t="s">
        <v>7</v>
      </c>
      <c r="C35" s="72">
        <v>18169.400000000001</v>
      </c>
      <c r="D35" s="74">
        <v>7185.29</v>
      </c>
      <c r="E35" s="57">
        <v>2.14</v>
      </c>
      <c r="F35" s="35"/>
      <c r="G35" s="41">
        <v>11.45</v>
      </c>
      <c r="H35" s="42">
        <v>1795.93</v>
      </c>
      <c r="I35" s="40"/>
      <c r="J35" s="40"/>
    </row>
    <row r="36" spans="1:18" s="1" customFormat="1" x14ac:dyDescent="0.25">
      <c r="A36" s="79" t="s">
        <v>77</v>
      </c>
      <c r="B36" s="69" t="s">
        <v>39</v>
      </c>
      <c r="C36" s="8">
        <f>C40+C37+C38+C39</f>
        <v>26541.040000000001</v>
      </c>
      <c r="D36" s="8">
        <f t="shared" ref="D36:F36" si="6">D40+D37+D38+D39</f>
        <v>0</v>
      </c>
      <c r="E36" s="8"/>
      <c r="F36" s="8">
        <f t="shared" si="6"/>
        <v>0</v>
      </c>
      <c r="G36" s="45"/>
      <c r="H36" s="46"/>
      <c r="I36" s="47"/>
      <c r="J36" s="47"/>
    </row>
    <row r="37" spans="1:18" x14ac:dyDescent="0.25">
      <c r="A37" s="70"/>
      <c r="B37" s="71" t="s">
        <v>10</v>
      </c>
      <c r="C37" s="72">
        <v>2636.83</v>
      </c>
      <c r="D37" s="74"/>
      <c r="E37" s="57">
        <v>2.14</v>
      </c>
      <c r="F37" s="35"/>
      <c r="G37" s="41"/>
      <c r="H37" s="42"/>
      <c r="I37" s="40"/>
      <c r="J37" s="40"/>
    </row>
    <row r="38" spans="1:18" x14ac:dyDescent="0.25">
      <c r="A38" s="70"/>
      <c r="B38" s="71" t="s">
        <v>11</v>
      </c>
      <c r="C38" s="72">
        <v>6107.46</v>
      </c>
      <c r="D38" s="74"/>
      <c r="E38" s="57">
        <v>2.14</v>
      </c>
      <c r="F38" s="35"/>
      <c r="G38" s="41"/>
      <c r="H38" s="42"/>
      <c r="I38" s="40"/>
      <c r="J38" s="40"/>
    </row>
    <row r="39" spans="1:18" x14ac:dyDescent="0.25">
      <c r="A39" s="70"/>
      <c r="B39" s="71" t="s">
        <v>12</v>
      </c>
      <c r="C39" s="72">
        <v>5395.04</v>
      </c>
      <c r="D39" s="74"/>
      <c r="E39" s="57">
        <v>2.14</v>
      </c>
      <c r="F39" s="35"/>
      <c r="G39" s="41"/>
      <c r="H39" s="42"/>
      <c r="I39" s="40"/>
      <c r="J39" s="40"/>
    </row>
    <row r="40" spans="1:18" x14ac:dyDescent="0.25">
      <c r="A40" s="70"/>
      <c r="B40" s="71" t="s">
        <v>7</v>
      </c>
      <c r="C40" s="72">
        <v>12401.71</v>
      </c>
      <c r="D40" s="74"/>
      <c r="E40" s="57">
        <v>2.14</v>
      </c>
      <c r="F40" s="35"/>
      <c r="G40" s="41"/>
      <c r="H40" s="42"/>
      <c r="I40" s="40"/>
      <c r="J40" s="40"/>
      <c r="R40" t="s">
        <v>30</v>
      </c>
    </row>
    <row r="41" spans="1:18" s="1" customFormat="1" x14ac:dyDescent="0.25">
      <c r="A41" s="79" t="s">
        <v>78</v>
      </c>
      <c r="B41" s="69" t="s">
        <v>40</v>
      </c>
      <c r="C41" s="8">
        <f>C45+C42+C43+C44</f>
        <v>20416.439999999999</v>
      </c>
      <c r="D41" s="8">
        <f t="shared" ref="D41:F41" si="7">D45+D42+D43+D44</f>
        <v>786.89229999999998</v>
      </c>
      <c r="E41" s="8"/>
      <c r="F41" s="8">
        <f t="shared" si="7"/>
        <v>0</v>
      </c>
      <c r="G41" s="45"/>
      <c r="H41" s="46"/>
      <c r="I41" s="47"/>
      <c r="J41" s="47"/>
    </row>
    <row r="42" spans="1:18" x14ac:dyDescent="0.25">
      <c r="A42" s="12"/>
      <c r="B42" s="71" t="s">
        <v>10</v>
      </c>
      <c r="C42" s="72">
        <v>2913.43</v>
      </c>
      <c r="D42" s="76">
        <v>344.26589999999999</v>
      </c>
      <c r="E42" s="57">
        <v>2.14</v>
      </c>
      <c r="F42" s="35"/>
      <c r="G42" s="41">
        <v>9.99</v>
      </c>
      <c r="H42" s="42">
        <v>75.069999999999993</v>
      </c>
      <c r="I42" s="40"/>
      <c r="J42" s="40"/>
    </row>
    <row r="43" spans="1:18" x14ac:dyDescent="0.25">
      <c r="A43" s="12"/>
      <c r="B43" s="71" t="s">
        <v>11</v>
      </c>
      <c r="C43" s="72">
        <v>3576.21</v>
      </c>
      <c r="D43" s="76">
        <v>442.62639999999999</v>
      </c>
      <c r="E43" s="57">
        <v>2.14</v>
      </c>
      <c r="F43" s="35"/>
      <c r="G43" s="41">
        <v>9.99</v>
      </c>
      <c r="H43" s="42">
        <v>96.52</v>
      </c>
      <c r="I43" s="40"/>
      <c r="J43" s="40"/>
    </row>
    <row r="44" spans="1:18" x14ac:dyDescent="0.25">
      <c r="A44" s="12"/>
      <c r="B44" s="71" t="s">
        <v>12</v>
      </c>
      <c r="C44" s="72">
        <v>3023.12</v>
      </c>
      <c r="D44" s="76"/>
      <c r="E44" s="57">
        <v>2.14</v>
      </c>
      <c r="F44" s="35"/>
      <c r="G44" s="41"/>
      <c r="H44" s="42"/>
      <c r="I44" s="40"/>
      <c r="J44" s="40"/>
    </row>
    <row r="45" spans="1:18" x14ac:dyDescent="0.25">
      <c r="A45" s="70"/>
      <c r="B45" s="71" t="s">
        <v>7</v>
      </c>
      <c r="C45" s="72">
        <v>10903.68</v>
      </c>
      <c r="D45" s="74"/>
      <c r="E45" s="57">
        <v>2.14</v>
      </c>
      <c r="F45" s="35"/>
      <c r="G45" s="41"/>
      <c r="H45" s="42"/>
      <c r="I45" s="40"/>
      <c r="J45" s="40"/>
      <c r="L45" s="65"/>
    </row>
    <row r="46" spans="1:18" s="1" customFormat="1" x14ac:dyDescent="0.25">
      <c r="A46" s="79" t="s">
        <v>79</v>
      </c>
      <c r="B46" s="69" t="s">
        <v>41</v>
      </c>
      <c r="C46" s="8">
        <f>C50+C47+C48+C49</f>
        <v>18946.7</v>
      </c>
      <c r="D46" s="8">
        <f t="shared" ref="D46:F46" si="8">D50+D47+D48+D49</f>
        <v>1851.3447000000001</v>
      </c>
      <c r="E46" s="8"/>
      <c r="F46" s="8">
        <f t="shared" si="8"/>
        <v>0</v>
      </c>
      <c r="G46" s="45"/>
      <c r="H46" s="46"/>
      <c r="I46" s="47"/>
      <c r="J46" s="47"/>
    </row>
    <row r="47" spans="1:18" x14ac:dyDescent="0.25">
      <c r="A47" s="70"/>
      <c r="B47" s="71" t="s">
        <v>10</v>
      </c>
      <c r="C47" s="72">
        <v>2529.0700000000002</v>
      </c>
      <c r="D47" s="76">
        <v>233.6086</v>
      </c>
      <c r="E47" s="57">
        <v>2.14</v>
      </c>
      <c r="F47" s="35"/>
      <c r="G47" s="41">
        <v>9.99</v>
      </c>
      <c r="H47" s="42">
        <v>50.94</v>
      </c>
      <c r="I47" s="40"/>
      <c r="J47" s="40"/>
    </row>
    <row r="48" spans="1:18" x14ac:dyDescent="0.25">
      <c r="A48" s="70"/>
      <c r="B48" s="71" t="s">
        <v>11</v>
      </c>
      <c r="C48" s="72">
        <v>3881.51</v>
      </c>
      <c r="D48" s="74">
        <v>300.2</v>
      </c>
      <c r="E48" s="57">
        <v>2.14</v>
      </c>
      <c r="F48" s="35"/>
      <c r="G48" s="41">
        <v>9.99</v>
      </c>
      <c r="H48" s="42">
        <v>65.430000000000007</v>
      </c>
      <c r="I48" s="40">
        <v>65.459999999999994</v>
      </c>
      <c r="J48" s="40" t="s">
        <v>21</v>
      </c>
    </row>
    <row r="49" spans="1:10" x14ac:dyDescent="0.25">
      <c r="A49" s="70"/>
      <c r="B49" s="71" t="s">
        <v>12</v>
      </c>
      <c r="C49" s="72">
        <v>2433.86</v>
      </c>
      <c r="D49" s="76">
        <v>224.7561</v>
      </c>
      <c r="E49" s="57">
        <v>2.14</v>
      </c>
      <c r="F49" s="35"/>
      <c r="G49" s="41">
        <v>9.99</v>
      </c>
      <c r="H49" s="42">
        <v>49.01</v>
      </c>
      <c r="I49" s="40"/>
      <c r="J49" s="40"/>
    </row>
    <row r="50" spans="1:10" x14ac:dyDescent="0.25">
      <c r="A50" s="70"/>
      <c r="B50" s="71" t="s">
        <v>7</v>
      </c>
      <c r="C50" s="72">
        <v>10102.26</v>
      </c>
      <c r="D50" s="73">
        <v>1092.78</v>
      </c>
      <c r="E50" s="57">
        <v>2.14</v>
      </c>
      <c r="F50" s="35"/>
      <c r="G50" s="41">
        <v>9.99</v>
      </c>
      <c r="H50" s="42">
        <v>238.36</v>
      </c>
      <c r="I50" s="40"/>
      <c r="J50" s="40"/>
    </row>
    <row r="51" spans="1:10" ht="30" x14ac:dyDescent="0.25">
      <c r="A51" s="19" t="s">
        <v>24</v>
      </c>
      <c r="B51" s="21" t="s">
        <v>42</v>
      </c>
      <c r="C51" s="55">
        <v>93726.42</v>
      </c>
      <c r="D51" s="37"/>
      <c r="E51" s="23">
        <v>2.14</v>
      </c>
      <c r="F51" s="35"/>
      <c r="G51" s="41"/>
      <c r="H51" s="42"/>
      <c r="I51" s="40"/>
      <c r="J51" s="40"/>
    </row>
    <row r="52" spans="1:10" ht="30" hidden="1" x14ac:dyDescent="0.25">
      <c r="A52" s="19" t="s">
        <v>71</v>
      </c>
      <c r="B52" s="21" t="s">
        <v>44</v>
      </c>
      <c r="C52" s="55"/>
      <c r="D52" s="37"/>
      <c r="E52" s="59">
        <v>0</v>
      </c>
      <c r="F52" s="27"/>
      <c r="G52" s="41"/>
      <c r="H52" s="42"/>
      <c r="I52" s="40"/>
      <c r="J52" s="40"/>
    </row>
    <row r="53" spans="1:10" ht="30" hidden="1" x14ac:dyDescent="0.25">
      <c r="A53" s="20" t="s">
        <v>14</v>
      </c>
      <c r="B53" s="21" t="s">
        <v>15</v>
      </c>
      <c r="C53" s="55">
        <v>56302.25</v>
      </c>
      <c r="D53" s="22">
        <v>643.72</v>
      </c>
      <c r="E53" s="23">
        <v>2.14</v>
      </c>
      <c r="F53" s="27">
        <v>9.5299999999999994</v>
      </c>
      <c r="G53" s="41"/>
      <c r="H53" s="42"/>
      <c r="I53" s="40"/>
      <c r="J53" s="40"/>
    </row>
    <row r="54" spans="1:10" ht="33.75" customHeight="1" x14ac:dyDescent="0.25">
      <c r="A54" s="19" t="s">
        <v>45</v>
      </c>
      <c r="B54" s="52" t="s">
        <v>48</v>
      </c>
      <c r="C54" s="27">
        <v>142013.02926000001</v>
      </c>
      <c r="D54" s="22"/>
      <c r="E54" s="23">
        <v>2.14</v>
      </c>
      <c r="F54" s="27"/>
      <c r="G54" s="41"/>
      <c r="H54" s="42"/>
      <c r="I54" s="40"/>
      <c r="J54" s="40"/>
    </row>
    <row r="55" spans="1:10" hidden="1" x14ac:dyDescent="0.25">
      <c r="A55" s="28"/>
      <c r="B55" s="29" t="s">
        <v>5</v>
      </c>
      <c r="C55" s="30"/>
      <c r="D55" s="22"/>
      <c r="E55" s="23">
        <v>2.14</v>
      </c>
      <c r="F55" s="27"/>
      <c r="G55" s="41"/>
      <c r="H55" s="42"/>
      <c r="I55" s="40"/>
      <c r="J55" s="40"/>
    </row>
    <row r="56" spans="1:10" hidden="1" x14ac:dyDescent="0.25">
      <c r="A56" s="28"/>
      <c r="B56" s="29" t="s">
        <v>6</v>
      </c>
      <c r="C56" s="30"/>
      <c r="D56" s="22"/>
      <c r="E56" s="23">
        <v>2.14</v>
      </c>
      <c r="F56" s="27"/>
      <c r="G56" s="41"/>
      <c r="H56" s="42"/>
      <c r="I56" s="40"/>
      <c r="J56" s="40"/>
    </row>
    <row r="57" spans="1:10" ht="20.25" customHeight="1" x14ac:dyDescent="0.25">
      <c r="A57" s="108" t="s">
        <v>70</v>
      </c>
      <c r="B57" s="108"/>
      <c r="C57" s="13">
        <f>C10+C11+C51+C52+C54</f>
        <v>659985.24926000007</v>
      </c>
      <c r="D57" s="13">
        <f t="shared" ref="D57" si="9">D10+D11+D51+D52+D54</f>
        <v>12967.5018</v>
      </c>
      <c r="E57" s="13"/>
      <c r="F57" s="13">
        <f>F10+F11+F51+F52+F54</f>
        <v>0</v>
      </c>
      <c r="G57" s="41"/>
      <c r="H57" s="42"/>
      <c r="I57" s="40"/>
      <c r="J57" s="40"/>
    </row>
    <row r="58" spans="1:10" ht="22.5" hidden="1" customHeight="1" x14ac:dyDescent="0.25">
      <c r="A58" s="28"/>
      <c r="B58" s="31" t="s">
        <v>8</v>
      </c>
      <c r="C58" s="22"/>
      <c r="D58" s="22"/>
      <c r="E58" s="25">
        <v>2.1399999999999999E-2</v>
      </c>
      <c r="F58" s="27"/>
      <c r="G58" s="41"/>
      <c r="H58" s="42"/>
      <c r="I58" s="40"/>
      <c r="J58" s="40"/>
    </row>
    <row r="59" spans="1:10" ht="22.5" hidden="1" customHeight="1" x14ac:dyDescent="0.25">
      <c r="A59" s="28"/>
      <c r="B59" s="29" t="s">
        <v>5</v>
      </c>
      <c r="C59" s="22"/>
      <c r="D59" s="22"/>
      <c r="E59" s="25">
        <v>2.1399999999999999E-2</v>
      </c>
      <c r="F59" s="27"/>
      <c r="G59" s="41"/>
      <c r="H59" s="42"/>
      <c r="I59" s="40"/>
      <c r="J59" s="40"/>
    </row>
    <row r="60" spans="1:10" ht="22.5" hidden="1" customHeight="1" x14ac:dyDescent="0.25">
      <c r="A60" s="28"/>
      <c r="B60" s="29" t="s">
        <v>6</v>
      </c>
      <c r="C60" s="22"/>
      <c r="D60" s="22"/>
      <c r="E60" s="25">
        <v>2.1399999999999999E-2</v>
      </c>
      <c r="F60" s="27"/>
      <c r="G60" s="41"/>
      <c r="H60" s="42"/>
      <c r="I60" s="40"/>
      <c r="J60" s="40"/>
    </row>
    <row r="61" spans="1:10" ht="22.5" hidden="1" customHeight="1" x14ac:dyDescent="0.25">
      <c r="A61" s="28"/>
      <c r="B61" s="32" t="s">
        <v>9</v>
      </c>
      <c r="C61" s="22"/>
      <c r="D61" s="22"/>
      <c r="E61" s="25">
        <v>2.1399999999999999E-2</v>
      </c>
      <c r="F61" s="27"/>
      <c r="G61" s="41"/>
      <c r="H61" s="42"/>
      <c r="I61" s="40"/>
      <c r="J61" s="40"/>
    </row>
    <row r="62" spans="1:10" ht="22.5" hidden="1" customHeight="1" x14ac:dyDescent="0.25">
      <c r="A62" s="28"/>
      <c r="B62" s="29" t="s">
        <v>5</v>
      </c>
      <c r="C62" s="22"/>
      <c r="D62" s="22"/>
      <c r="E62" s="25">
        <v>2.1399999999999999E-2</v>
      </c>
      <c r="F62" s="27"/>
      <c r="G62" s="41"/>
      <c r="H62" s="42"/>
      <c r="I62" s="40"/>
      <c r="J62" s="40"/>
    </row>
    <row r="63" spans="1:10" ht="19.5" customHeight="1" x14ac:dyDescent="0.25">
      <c r="A63" s="101" t="s">
        <v>62</v>
      </c>
      <c r="B63" s="101"/>
      <c r="C63" s="101"/>
      <c r="D63" s="101"/>
      <c r="E63" s="101"/>
      <c r="F63" s="101"/>
      <c r="G63" s="49"/>
      <c r="H63" s="50"/>
      <c r="I63" s="40"/>
      <c r="J63" s="40"/>
    </row>
    <row r="64" spans="1:10" ht="28.5" x14ac:dyDescent="0.25">
      <c r="A64" s="54" t="s">
        <v>28</v>
      </c>
      <c r="B64" s="24" t="s">
        <v>51</v>
      </c>
      <c r="C64" s="13">
        <f>C65+C66+C67+C68+C69+C70</f>
        <v>357632.95374999999</v>
      </c>
      <c r="D64" s="13">
        <f t="shared" ref="D64" si="10">D65+D66+D67+D68+D69+D70</f>
        <v>16588.759999999998</v>
      </c>
      <c r="E64" s="13"/>
      <c r="F64" s="13">
        <f>F65+F66+F67+F68+F69+F70</f>
        <v>0</v>
      </c>
      <c r="G64" s="5">
        <v>7.24</v>
      </c>
      <c r="H64" s="3">
        <v>2469.33</v>
      </c>
      <c r="I64" s="40"/>
      <c r="J64" s="40"/>
    </row>
    <row r="65" spans="1:10" ht="30" x14ac:dyDescent="0.25">
      <c r="A65" s="19" t="s">
        <v>64</v>
      </c>
      <c r="B65" s="53" t="s">
        <v>52</v>
      </c>
      <c r="C65" s="27">
        <v>90000</v>
      </c>
      <c r="D65" s="22"/>
      <c r="E65" s="23">
        <v>2.14</v>
      </c>
      <c r="F65" s="27"/>
      <c r="G65" s="41"/>
      <c r="H65" s="42"/>
      <c r="I65" s="40"/>
      <c r="J65" s="40"/>
    </row>
    <row r="66" spans="1:10" ht="30" x14ac:dyDescent="0.25">
      <c r="A66" s="19" t="s">
        <v>65</v>
      </c>
      <c r="B66" s="21" t="s">
        <v>53</v>
      </c>
      <c r="C66" s="27">
        <v>52731.27375</v>
      </c>
      <c r="D66" s="22"/>
      <c r="E66" s="23">
        <v>2.14</v>
      </c>
      <c r="F66" s="27"/>
      <c r="G66" s="41"/>
      <c r="H66" s="42"/>
      <c r="I66" s="40"/>
      <c r="J66" s="40"/>
    </row>
    <row r="67" spans="1:10" ht="30" x14ac:dyDescent="0.25">
      <c r="A67" s="19" t="s">
        <v>66</v>
      </c>
      <c r="B67" s="21" t="s">
        <v>54</v>
      </c>
      <c r="C67" s="27">
        <v>100000</v>
      </c>
      <c r="D67" s="22">
        <v>8294.3799999999992</v>
      </c>
      <c r="E67" s="23">
        <v>2.14</v>
      </c>
      <c r="F67" s="27"/>
      <c r="G67" s="5">
        <v>7.13</v>
      </c>
      <c r="H67" s="3">
        <v>1290.8900000000001</v>
      </c>
      <c r="I67" s="40"/>
      <c r="J67" s="40"/>
    </row>
    <row r="68" spans="1:10" ht="30" x14ac:dyDescent="0.25">
      <c r="A68" s="19" t="s">
        <v>67</v>
      </c>
      <c r="B68" s="36" t="s">
        <v>55</v>
      </c>
      <c r="C68" s="27">
        <v>35000</v>
      </c>
      <c r="D68" s="22">
        <v>8294.3799999999992</v>
      </c>
      <c r="E68" s="23">
        <v>2.14</v>
      </c>
      <c r="F68" s="27"/>
      <c r="G68" s="5">
        <v>7.13</v>
      </c>
      <c r="H68" s="3">
        <v>1290.8900000000001</v>
      </c>
      <c r="I68" s="40"/>
      <c r="J68" s="40"/>
    </row>
    <row r="69" spans="1:10" ht="30" x14ac:dyDescent="0.25">
      <c r="A69" s="19" t="s">
        <v>68</v>
      </c>
      <c r="B69" s="36" t="s">
        <v>56</v>
      </c>
      <c r="C69" s="27">
        <v>45471.41</v>
      </c>
      <c r="D69" s="22"/>
      <c r="E69" s="23">
        <v>2.14</v>
      </c>
      <c r="F69" s="35"/>
      <c r="G69" s="5"/>
      <c r="H69" s="3"/>
      <c r="I69" s="40"/>
      <c r="J69" s="40"/>
    </row>
    <row r="70" spans="1:10" ht="30" x14ac:dyDescent="0.25">
      <c r="A70" s="19" t="s">
        <v>69</v>
      </c>
      <c r="B70" s="36" t="s">
        <v>57</v>
      </c>
      <c r="C70" s="27">
        <v>34430.269999999997</v>
      </c>
      <c r="D70" s="22"/>
      <c r="E70" s="23">
        <v>2.14</v>
      </c>
      <c r="F70" s="35"/>
      <c r="G70" s="5"/>
      <c r="H70" s="3"/>
      <c r="I70" s="40"/>
      <c r="J70" s="40"/>
    </row>
    <row r="71" spans="1:10" s="1" customFormat="1" ht="19.5" customHeight="1" x14ac:dyDescent="0.25">
      <c r="A71" s="54" t="s">
        <v>50</v>
      </c>
      <c r="B71" s="21" t="s">
        <v>80</v>
      </c>
      <c r="C71" s="13">
        <v>109168.57674</v>
      </c>
      <c r="D71" s="26"/>
      <c r="E71" s="62">
        <v>1.93</v>
      </c>
      <c r="F71" s="77"/>
      <c r="G71" s="63"/>
      <c r="H71" s="64"/>
      <c r="I71" s="47"/>
      <c r="J71" s="47"/>
    </row>
    <row r="72" spans="1:10" x14ac:dyDescent="0.25">
      <c r="A72" s="101" t="s">
        <v>25</v>
      </c>
      <c r="B72" s="101"/>
      <c r="C72" s="13">
        <f>C64+C71</f>
        <v>466801.53048999998</v>
      </c>
      <c r="D72" s="13">
        <f t="shared" ref="D72" si="11">D64+D71</f>
        <v>16588.759999999998</v>
      </c>
      <c r="E72" s="13"/>
      <c r="F72" s="13">
        <f>F64+F71</f>
        <v>0</v>
      </c>
      <c r="G72" s="5"/>
      <c r="H72" s="3"/>
      <c r="I72" s="40"/>
      <c r="J72" s="40"/>
    </row>
    <row r="73" spans="1:10" ht="19.5" customHeight="1" x14ac:dyDescent="0.25">
      <c r="A73" s="110" t="s">
        <v>58</v>
      </c>
      <c r="B73" s="110"/>
      <c r="C73" s="110"/>
      <c r="D73" s="110"/>
      <c r="E73" s="110"/>
      <c r="F73" s="110"/>
      <c r="G73" s="5"/>
      <c r="H73" s="3"/>
      <c r="I73" s="40"/>
      <c r="J73" s="40"/>
    </row>
    <row r="74" spans="1:10" ht="30.75" customHeight="1" x14ac:dyDescent="0.25">
      <c r="A74" s="80" t="s">
        <v>26</v>
      </c>
      <c r="B74" s="33" t="s">
        <v>43</v>
      </c>
      <c r="C74" s="34">
        <v>45047</v>
      </c>
      <c r="D74" s="34">
        <f t="shared" ref="D74" si="12">D75+D76</f>
        <v>0</v>
      </c>
      <c r="E74" s="60">
        <v>2.14</v>
      </c>
      <c r="F74" s="67"/>
      <c r="G74" s="5"/>
      <c r="H74" s="3"/>
      <c r="I74" s="40"/>
      <c r="J74" s="40"/>
    </row>
    <row r="75" spans="1:10" ht="45" hidden="1" x14ac:dyDescent="0.25">
      <c r="A75" s="19" t="s">
        <v>59</v>
      </c>
      <c r="B75" s="53" t="s">
        <v>46</v>
      </c>
      <c r="C75" s="27"/>
      <c r="D75" s="28"/>
      <c r="E75" s="23">
        <v>0</v>
      </c>
      <c r="F75" s="27"/>
      <c r="G75" s="41"/>
      <c r="H75" s="42"/>
      <c r="I75" s="40"/>
      <c r="J75" s="40"/>
    </row>
    <row r="76" spans="1:10" ht="33.75" hidden="1" customHeight="1" x14ac:dyDescent="0.25">
      <c r="A76" s="54" t="s">
        <v>16</v>
      </c>
      <c r="B76" s="21" t="s">
        <v>47</v>
      </c>
      <c r="C76" s="27"/>
      <c r="D76" s="28"/>
      <c r="E76" s="23">
        <v>2.14</v>
      </c>
      <c r="F76" s="27"/>
      <c r="G76" s="41"/>
      <c r="H76" s="42"/>
      <c r="I76" s="40"/>
      <c r="J76" s="40"/>
    </row>
    <row r="77" spans="1:10" ht="64.5" hidden="1" customHeight="1" x14ac:dyDescent="0.25">
      <c r="A77" s="54" t="s">
        <v>63</v>
      </c>
      <c r="B77" s="21" t="s">
        <v>49</v>
      </c>
      <c r="C77" s="27"/>
      <c r="D77" s="28"/>
      <c r="E77" s="61">
        <v>0</v>
      </c>
      <c r="F77" s="27"/>
      <c r="G77" s="41"/>
      <c r="H77" s="42"/>
      <c r="I77" s="40"/>
      <c r="J77" s="40"/>
    </row>
    <row r="78" spans="1:10" ht="21.75" customHeight="1" x14ac:dyDescent="0.25">
      <c r="A78" s="111" t="s">
        <v>60</v>
      </c>
      <c r="B78" s="111"/>
      <c r="C78" s="14">
        <f>C74+C75+C76+C77</f>
        <v>45047</v>
      </c>
      <c r="D78" s="12"/>
      <c r="E78" s="12"/>
      <c r="F78" s="14">
        <f>F74</f>
        <v>0</v>
      </c>
      <c r="G78" s="41"/>
      <c r="H78" s="42"/>
      <c r="I78" s="40"/>
      <c r="J78" s="40"/>
    </row>
    <row r="79" spans="1:10" ht="24" customHeight="1" x14ac:dyDescent="0.25">
      <c r="A79" s="9" t="s">
        <v>61</v>
      </c>
      <c r="B79" s="9"/>
      <c r="C79" s="10">
        <f>C78+C72+C57</f>
        <v>1171833.77975</v>
      </c>
      <c r="D79" s="10">
        <f t="shared" ref="D79:E79" si="13">D78+D72+D57</f>
        <v>29556.2618</v>
      </c>
      <c r="E79" s="10">
        <f t="shared" si="13"/>
        <v>0</v>
      </c>
      <c r="F79" s="8">
        <f>F78+F72+F57</f>
        <v>0</v>
      </c>
      <c r="G79" s="6"/>
      <c r="H79" s="7"/>
      <c r="I79" s="40"/>
      <c r="J79" s="40"/>
    </row>
    <row r="80" spans="1:10" x14ac:dyDescent="0.25">
      <c r="A80" s="15"/>
      <c r="B80" s="16"/>
      <c r="C80" s="17"/>
      <c r="D80" s="17"/>
      <c r="E80" s="17"/>
      <c r="F80" s="17"/>
    </row>
    <row r="81" spans="1:5" x14ac:dyDescent="0.25">
      <c r="A81" s="18" t="s">
        <v>18</v>
      </c>
      <c r="B81" s="11"/>
      <c r="C81" s="11"/>
      <c r="D81" s="11"/>
      <c r="E81" s="11"/>
    </row>
    <row r="82" spans="1:5" x14ac:dyDescent="0.25">
      <c r="A82" s="11" t="s">
        <v>86</v>
      </c>
      <c r="B82" s="11"/>
      <c r="C82" s="11"/>
      <c r="D82" s="11"/>
      <c r="E82" s="11"/>
    </row>
    <row r="83" spans="1:5" x14ac:dyDescent="0.25">
      <c r="A83" s="11"/>
      <c r="B83" s="11"/>
      <c r="C83" s="11"/>
      <c r="D83" s="11"/>
      <c r="E83" s="11"/>
    </row>
    <row r="84" spans="1:5" x14ac:dyDescent="0.25">
      <c r="A84" s="11"/>
      <c r="B84" s="11"/>
      <c r="C84" s="11"/>
      <c r="D84" s="11"/>
      <c r="E84" s="11"/>
    </row>
  </sheetData>
  <mergeCells count="10">
    <mergeCell ref="A63:F63"/>
    <mergeCell ref="A72:B72"/>
    <mergeCell ref="A73:F73"/>
    <mergeCell ref="A78:B78"/>
    <mergeCell ref="A7:A8"/>
    <mergeCell ref="B7:B8"/>
    <mergeCell ref="C7:C8"/>
    <mergeCell ref="E7:F7"/>
    <mergeCell ref="A9:F9"/>
    <mergeCell ref="A57:B57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rowBreaks count="1" manualBreakCount="1">
    <brk id="8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 к ИП 2022</vt:lpstr>
      <vt:lpstr>П к ИП 2021</vt:lpstr>
      <vt:lpstr>П к ИП 2020</vt:lpstr>
      <vt:lpstr>'П к ИП 2020'!Область_печати</vt:lpstr>
      <vt:lpstr>'П к ИП 2021'!Область_печати</vt:lpstr>
      <vt:lpstr>'П к ИП 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2026-03-23T12:50:35Z</dcterms:modified>
</cp:coreProperties>
</file>